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CFP_2016\CFP_FinalWebUploads\"/>
    </mc:Choice>
  </mc:AlternateContent>
  <workbookProtection workbookAlgorithmName="SHA-512" workbookHashValue="wmm+gUrL1rtjPjh1EsaZXMHwYIKsPhhx+zfhjnQvbSK+M+E6eh3kC6pbjUr1DEoZk1/IOCW8RMIO0VVeWCuecA==" workbookSaltValue="J29xP7s4mDBMRj4dus6ZxQ==" workbookSpinCount="100000" lockStructure="1"/>
  <bookViews>
    <workbookView xWindow="0" yWindow="0" windowWidth="19200" windowHeight="11745" tabRatio="713" firstSheet="1" activeTab="1"/>
  </bookViews>
  <sheets>
    <sheet name="Ian M CBR Calc" sheetId="7" state="hidden" r:id="rId1"/>
    <sheet name="WC_CostEffectiveness" sheetId="8" r:id="rId2"/>
    <sheet name="Sheet3" sheetId="13" state="hidden" r:id="rId3"/>
    <sheet name="Background Info" sheetId="9" state="hidden" r:id="rId4"/>
    <sheet name="WC_FixtureSavingsWorksheet" sheetId="11" r:id="rId5"/>
    <sheet name="EXAMPLES" sheetId="10" r:id="rId6"/>
  </sheets>
  <definedNames>
    <definedName name="fpdate">#REF!</definedName>
    <definedName name="frequency">{"Annually";"Semi-Annually";"Quarterly";"Bi-Monthly";"Monthly"}</definedName>
    <definedName name="loan_amount">#REF!</definedName>
    <definedName name="months_per_period">INDEX({12,6,3,2,1},MATCH(#REF!,frequency,0))</definedName>
    <definedName name="nper">term*periods_per_year</definedName>
    <definedName name="payment">#REF!</definedName>
    <definedName name="periods_per_year">INDEX({1,2,4,6,12},MATCH(#REF!,frequency,0))</definedName>
    <definedName name="_xlnm.Print_Area" localSheetId="1">WC_CostEffectiveness!$A$2:$G$41</definedName>
    <definedName name="rate">#REF!</definedName>
    <definedName name="term">#REF!</definedName>
  </definedNames>
  <calcPr calcId="152511"/>
</workbook>
</file>

<file path=xl/calcChain.xml><?xml version="1.0" encoding="utf-8"?>
<calcChain xmlns="http://schemas.openxmlformats.org/spreadsheetml/2006/main">
  <c r="F25" i="11" l="1"/>
  <c r="F24" i="11"/>
  <c r="F23" i="11"/>
  <c r="F22" i="11"/>
  <c r="F21" i="11"/>
  <c r="F20" i="11"/>
  <c r="F12" i="11"/>
  <c r="F11" i="11"/>
  <c r="F10" i="11"/>
  <c r="F9" i="11"/>
  <c r="F8" i="11"/>
  <c r="F7" i="11"/>
  <c r="F7" i="8" l="1"/>
  <c r="G7" i="8"/>
  <c r="E12" i="8" l="1"/>
  <c r="E10" i="11" l="1"/>
  <c r="E23" i="11"/>
  <c r="E7" i="11"/>
  <c r="G23" i="11" l="1"/>
  <c r="H23" i="11" s="1"/>
  <c r="J23" i="11" s="1"/>
  <c r="G10" i="11"/>
  <c r="H10" i="11" s="1"/>
  <c r="J10" i="11" s="1"/>
  <c r="E21" i="11"/>
  <c r="E22" i="11"/>
  <c r="E24" i="11"/>
  <c r="E25" i="11"/>
  <c r="F33" i="13"/>
  <c r="D33" i="13"/>
  <c r="F32" i="13"/>
  <c r="D32" i="13"/>
  <c r="F31" i="13"/>
  <c r="D31" i="13"/>
  <c r="F30" i="13"/>
  <c r="D30" i="13"/>
  <c r="F29" i="13"/>
  <c r="D29" i="13"/>
  <c r="F28" i="13"/>
  <c r="D28" i="13"/>
  <c r="F27" i="13"/>
  <c r="D27" i="13"/>
  <c r="F26" i="13"/>
  <c r="D26" i="13"/>
  <c r="F23" i="13"/>
  <c r="D23" i="13"/>
  <c r="F22" i="13"/>
  <c r="D22" i="13"/>
  <c r="F21" i="13"/>
  <c r="D21" i="13"/>
  <c r="F20" i="13"/>
  <c r="D20" i="13"/>
  <c r="Q19" i="13"/>
  <c r="R19" i="13" s="1"/>
  <c r="L19" i="13"/>
  <c r="F19" i="13"/>
  <c r="D19" i="13"/>
  <c r="Q18" i="13"/>
  <c r="R18" i="13" s="1"/>
  <c r="L18" i="13"/>
  <c r="F18" i="13"/>
  <c r="D18" i="13"/>
  <c r="Q17" i="13"/>
  <c r="R17" i="13" s="1"/>
  <c r="L17" i="13"/>
  <c r="F17" i="13"/>
  <c r="D17" i="13"/>
  <c r="Q16" i="13"/>
  <c r="R16" i="13" s="1"/>
  <c r="L16" i="13"/>
  <c r="F16" i="13"/>
  <c r="D16" i="13"/>
  <c r="Q15" i="13"/>
  <c r="R15" i="13" s="1"/>
  <c r="R20" i="13" s="1"/>
  <c r="L15" i="13"/>
  <c r="F15" i="13"/>
  <c r="D15" i="13"/>
  <c r="L14" i="13"/>
  <c r="L13" i="13"/>
  <c r="C10" i="13"/>
  <c r="E10" i="13" s="1"/>
  <c r="Q9" i="13"/>
  <c r="R9" i="13" s="1"/>
  <c r="L9" i="13"/>
  <c r="E9" i="13"/>
  <c r="Q8" i="13"/>
  <c r="R8" i="13" s="1"/>
  <c r="L8" i="13"/>
  <c r="E8" i="13"/>
  <c r="Q7" i="13"/>
  <c r="R7" i="13" s="1"/>
  <c r="L7" i="13"/>
  <c r="E7" i="13"/>
  <c r="Q6" i="13"/>
  <c r="R6" i="13" s="1"/>
  <c r="L6" i="13"/>
  <c r="E6" i="13"/>
  <c r="Q5" i="13"/>
  <c r="R5" i="13" s="1"/>
  <c r="L5" i="13"/>
  <c r="E5" i="13"/>
  <c r="L4" i="13"/>
  <c r="E4" i="13"/>
  <c r="G36" i="11" l="1"/>
  <c r="D36" i="11"/>
  <c r="G22" i="11"/>
  <c r="H22" i="11" s="1"/>
  <c r="G21" i="11"/>
  <c r="H21" i="11" s="1"/>
  <c r="J21" i="11" s="1"/>
  <c r="G29" i="11"/>
  <c r="H29" i="11" s="1"/>
  <c r="J29" i="11" s="1"/>
  <c r="G27" i="11"/>
  <c r="H27" i="11" s="1"/>
  <c r="J27" i="11" s="1"/>
  <c r="G25" i="11"/>
  <c r="H25" i="11" s="1"/>
  <c r="G28" i="11"/>
  <c r="H28" i="11" s="1"/>
  <c r="J28" i="11" s="1"/>
  <c r="G26" i="11"/>
  <c r="H26" i="11" s="1"/>
  <c r="G15" i="11"/>
  <c r="H15" i="11" s="1"/>
  <c r="G24" i="11"/>
  <c r="H24" i="11" s="1"/>
  <c r="J24" i="11" s="1"/>
  <c r="R10" i="13"/>
  <c r="P24" i="13" s="1"/>
  <c r="D41" i="11" l="1"/>
  <c r="J26" i="11"/>
  <c r="J25" i="11"/>
  <c r="J22" i="11"/>
  <c r="J15" i="11"/>
  <c r="G41" i="11" s="1"/>
  <c r="E20" i="11" l="1"/>
  <c r="E8" i="11"/>
  <c r="E9" i="11"/>
  <c r="E11" i="11"/>
  <c r="G13" i="11"/>
  <c r="H13" i="11" s="1"/>
  <c r="D39" i="11" s="1"/>
  <c r="G14" i="11"/>
  <c r="H14" i="11" s="1"/>
  <c r="D40" i="11" s="1"/>
  <c r="E12" i="11"/>
  <c r="G12" i="11" s="1"/>
  <c r="H12" i="11" s="1"/>
  <c r="D38" i="11" s="1"/>
  <c r="G16" i="11"/>
  <c r="H16" i="11" s="1"/>
  <c r="D42" i="11" s="1"/>
  <c r="G8" i="11" l="1"/>
  <c r="J14" i="11"/>
  <c r="G40" i="11" s="1"/>
  <c r="J13" i="11"/>
  <c r="G39" i="11" s="1"/>
  <c r="J16" i="11"/>
  <c r="G42" i="11" s="1"/>
  <c r="J12" i="11"/>
  <c r="G38" i="11" s="1"/>
  <c r="G7" i="11"/>
  <c r="G9" i="11"/>
  <c r="G11" i="11"/>
  <c r="G20" i="11"/>
  <c r="H7" i="11" l="1"/>
  <c r="H9" i="11"/>
  <c r="D35" i="11" s="1"/>
  <c r="H20" i="11"/>
  <c r="J20" i="11" s="1"/>
  <c r="H8" i="11"/>
  <c r="H11" i="11"/>
  <c r="D37" i="11" s="1"/>
  <c r="D33" i="11" l="1"/>
  <c r="D34" i="11"/>
  <c r="J8" i="11"/>
  <c r="G34" i="11" s="1"/>
  <c r="J9" i="11"/>
  <c r="G35" i="11" s="1"/>
  <c r="J7" i="11"/>
  <c r="G33" i="11" s="1"/>
  <c r="J11" i="11"/>
  <c r="G37" i="11" s="1"/>
  <c r="H30" i="11"/>
  <c r="J30" i="11"/>
  <c r="H17" i="11"/>
  <c r="G43" i="11" l="1"/>
  <c r="D43" i="11"/>
  <c r="D44" i="11" s="1"/>
  <c r="J17" i="11"/>
  <c r="G12" i="8"/>
  <c r="F8" i="8" l="1"/>
  <c r="F9" i="8"/>
  <c r="F10" i="8"/>
  <c r="F11" i="8"/>
  <c r="F12" i="8"/>
  <c r="F13" i="8"/>
  <c r="F14" i="8"/>
  <c r="E7" i="8" l="1"/>
  <c r="E14" i="8" l="1"/>
  <c r="G14" i="8" s="1"/>
  <c r="E13" i="8"/>
  <c r="G13" i="8" s="1"/>
  <c r="E11" i="8"/>
  <c r="G11" i="8" s="1"/>
  <c r="E10" i="8"/>
  <c r="G10" i="8" s="1"/>
  <c r="E9" i="8"/>
  <c r="E8" i="8"/>
  <c r="G8" i="8" s="1"/>
  <c r="G9" i="8" l="1"/>
  <c r="G15" i="8" s="1"/>
  <c r="C12" i="10"/>
  <c r="K12" i="10"/>
  <c r="J12" i="10"/>
  <c r="AE26" i="10"/>
  <c r="AG26" i="10" s="1"/>
  <c r="M11" i="10"/>
  <c r="AE25" i="10"/>
  <c r="AG25" i="10" s="1"/>
  <c r="M10" i="10"/>
  <c r="AE24" i="10"/>
  <c r="AG24" i="10" s="1"/>
  <c r="M9" i="10"/>
  <c r="AE23" i="10"/>
  <c r="AG23" i="10" s="1"/>
  <c r="M8" i="10"/>
  <c r="AE22" i="10"/>
  <c r="AG22" i="10" s="1"/>
  <c r="M7" i="10"/>
  <c r="AE21" i="10"/>
  <c r="M6" i="10" s="1"/>
  <c r="D12" i="10"/>
  <c r="AH11" i="10"/>
  <c r="AJ11" i="10" s="1"/>
  <c r="F11" i="10"/>
  <c r="AH10" i="10"/>
  <c r="AJ10" i="10" s="1"/>
  <c r="F10" i="10"/>
  <c r="AH9" i="10"/>
  <c r="AJ9" i="10" s="1"/>
  <c r="F9" i="10"/>
  <c r="AH8" i="10"/>
  <c r="AJ8" i="10" s="1"/>
  <c r="AH7" i="10"/>
  <c r="AJ7" i="10" s="1"/>
  <c r="AH6" i="10"/>
  <c r="AJ6" i="10" l="1"/>
  <c r="F6" i="10"/>
  <c r="F8" i="10"/>
  <c r="F7" i="10"/>
  <c r="M12" i="10"/>
  <c r="AG21" i="10"/>
  <c r="F12" i="10" l="1"/>
  <c r="F7" i="7"/>
  <c r="G7" i="7" s="1"/>
  <c r="F6" i="7"/>
  <c r="H7" i="7" l="1"/>
  <c r="H6" i="7"/>
  <c r="G6" i="7" l="1"/>
</calcChain>
</file>

<file path=xl/comments1.xml><?xml version="1.0" encoding="utf-8"?>
<comments xmlns="http://schemas.openxmlformats.org/spreadsheetml/2006/main">
  <authors>
    <author>rwanvest</author>
  </authors>
  <commentList>
    <comment ref="C10" authorId="0" shapeId="0">
      <text>
        <r>
          <rPr>
            <b/>
            <sz val="8"/>
            <color indexed="81"/>
            <rFont val="Tahoma"/>
            <family val="2"/>
          </rPr>
          <t>rwanvest:</t>
        </r>
        <r>
          <rPr>
            <sz val="8"/>
            <color indexed="81"/>
            <rFont val="Tahoma"/>
            <family val="2"/>
          </rPr>
          <t xml:space="preserve">
</t>
        </r>
        <r>
          <rPr>
            <sz val="12"/>
            <color indexed="81"/>
            <rFont val="Tahoma"/>
            <family val="2"/>
          </rPr>
          <t>Average value considering two uses at low volume flush and one at high volume flush.</t>
        </r>
      </text>
    </comment>
    <comment ref="C14" authorId="0" shapeId="0">
      <text>
        <r>
          <rPr>
            <b/>
            <sz val="8"/>
            <color indexed="81"/>
            <rFont val="Tahoma"/>
            <family val="2"/>
          </rPr>
          <t>rwanvest:</t>
        </r>
        <r>
          <rPr>
            <sz val="8"/>
            <color indexed="81"/>
            <rFont val="Tahoma"/>
            <family val="2"/>
          </rPr>
          <t xml:space="preserve">
Actual flow values used for calculations are Rated flow * 0.67</t>
        </r>
      </text>
    </comment>
    <comment ref="E19" authorId="0" shapeId="0">
      <text>
        <r>
          <rPr>
            <b/>
            <sz val="8"/>
            <color indexed="81"/>
            <rFont val="Tahoma"/>
            <family val="2"/>
          </rPr>
          <t>rwanvest:</t>
        </r>
        <r>
          <rPr>
            <sz val="8"/>
            <color indexed="81"/>
            <rFont val="Tahoma"/>
            <family val="2"/>
          </rPr>
          <t xml:space="preserve">
</t>
        </r>
        <r>
          <rPr>
            <sz val="12"/>
            <color indexed="81"/>
            <rFont val="Tahoma"/>
            <family val="2"/>
          </rPr>
          <t>Average Shower time is 8.2 minutes per shower, but national average is 0.75 showers per day.</t>
        </r>
      </text>
    </comment>
    <comment ref="C25" authorId="0" shapeId="0">
      <text>
        <r>
          <rPr>
            <b/>
            <sz val="8"/>
            <color indexed="81"/>
            <rFont val="Tahoma"/>
            <family val="2"/>
          </rPr>
          <t>rwanvest:</t>
        </r>
        <r>
          <rPr>
            <sz val="8"/>
            <color indexed="81"/>
            <rFont val="Tahoma"/>
            <family val="2"/>
          </rPr>
          <t xml:space="preserve">
Actual flow values used for calculations are Rated flow * 0.67</t>
        </r>
      </text>
    </comment>
    <comment ref="C32" authorId="0" shapeId="0">
      <text>
        <r>
          <rPr>
            <b/>
            <sz val="8"/>
            <color indexed="81"/>
            <rFont val="Tahoma"/>
            <family val="2"/>
          </rPr>
          <t>rwanvest:</t>
        </r>
        <r>
          <rPr>
            <sz val="8"/>
            <color indexed="81"/>
            <rFont val="Tahoma"/>
            <family val="2"/>
          </rPr>
          <t xml:space="preserve">
</t>
        </r>
        <r>
          <rPr>
            <sz val="12"/>
            <color indexed="81"/>
            <rFont val="Tahoma"/>
            <family val="2"/>
          </rPr>
          <t>For Bathroom only</t>
        </r>
      </text>
    </comment>
    <comment ref="C33" authorId="0" shapeId="0">
      <text>
        <r>
          <rPr>
            <b/>
            <sz val="8"/>
            <color indexed="81"/>
            <rFont val="Tahoma"/>
            <family val="2"/>
          </rPr>
          <t>rwanvest:</t>
        </r>
        <r>
          <rPr>
            <sz val="8"/>
            <color indexed="81"/>
            <rFont val="Tahoma"/>
            <family val="2"/>
          </rPr>
          <t xml:space="preserve">
</t>
        </r>
        <r>
          <rPr>
            <sz val="12"/>
            <color indexed="81"/>
            <rFont val="Tahoma"/>
            <family val="2"/>
          </rPr>
          <t>For Bathroom only</t>
        </r>
      </text>
    </comment>
    <comment ref="D41" authorId="0" shapeId="0">
      <text>
        <r>
          <rPr>
            <b/>
            <sz val="8"/>
            <color indexed="81"/>
            <rFont val="Tahoma"/>
            <family val="2"/>
          </rPr>
          <t>rwanvest:</t>
        </r>
        <r>
          <rPr>
            <sz val="8"/>
            <color indexed="81"/>
            <rFont val="Tahoma"/>
            <family val="2"/>
          </rPr>
          <t xml:space="preserve">
</t>
        </r>
        <r>
          <rPr>
            <sz val="12"/>
            <color indexed="81"/>
            <rFont val="Tahoma"/>
            <family val="2"/>
          </rPr>
          <t>For Bathroom only</t>
        </r>
      </text>
    </comment>
    <comment ref="D42" authorId="0" shapeId="0">
      <text>
        <r>
          <rPr>
            <b/>
            <sz val="8"/>
            <color indexed="81"/>
            <rFont val="Tahoma"/>
            <family val="2"/>
          </rPr>
          <t>rwanvest:</t>
        </r>
        <r>
          <rPr>
            <sz val="8"/>
            <color indexed="81"/>
            <rFont val="Tahoma"/>
            <family val="2"/>
          </rPr>
          <t xml:space="preserve">
</t>
        </r>
        <r>
          <rPr>
            <sz val="12"/>
            <color indexed="81"/>
            <rFont val="Tahoma"/>
            <family val="2"/>
          </rPr>
          <t>For Bathroom only</t>
        </r>
      </text>
    </comment>
  </commentList>
</comments>
</file>

<file path=xl/sharedStrings.xml><?xml version="1.0" encoding="utf-8"?>
<sst xmlns="http://schemas.openxmlformats.org/spreadsheetml/2006/main" count="333" uniqueCount="202">
  <si>
    <t>Discount Rate</t>
  </si>
  <si>
    <t>Service Life (in years)</t>
  </si>
  <si>
    <t>Total Gallons saved over Service Life</t>
  </si>
  <si>
    <t>Gals Saved Per Year (MGY)</t>
  </si>
  <si>
    <t>Total Project Gals Saved per Day</t>
  </si>
  <si>
    <t>EXAMPLE</t>
  </si>
  <si>
    <t>TOTAL Project Cost</t>
  </si>
  <si>
    <t>Total Project Cost should match that listed on Project Data and Criteria Summary sheet</t>
  </si>
  <si>
    <t>and the Project Cost Itemization table.</t>
  </si>
  <si>
    <t>Project Title</t>
  </si>
  <si>
    <t>Applicant Agency/City Name</t>
  </si>
  <si>
    <t>Gallons saved per year (in Million gallons per year) should match that listed on Project</t>
  </si>
  <si>
    <t>Data and Criteria Summary sheet.</t>
  </si>
  <si>
    <t>1)</t>
  </si>
  <si>
    <t>2)</t>
  </si>
  <si>
    <t>3)</t>
  </si>
  <si>
    <t>Notes:</t>
  </si>
  <si>
    <t>4)</t>
  </si>
  <si>
    <t>Item</t>
  </si>
  <si>
    <t>Service life (Commercial) in years</t>
  </si>
  <si>
    <t>7?</t>
  </si>
  <si>
    <t>-</t>
  </si>
  <si>
    <t>Enter data only in gray cells.  White cell is constant (estimate); blue cells are calculated for you.</t>
  </si>
  <si>
    <t>Faucet</t>
  </si>
  <si>
    <t>Showerhead</t>
  </si>
  <si>
    <t>Toilet</t>
  </si>
  <si>
    <t>Urinal</t>
  </si>
  <si>
    <t>Irrigation controller</t>
  </si>
  <si>
    <t>Irrigation sprinkler heads</t>
  </si>
  <si>
    <t>Major appliances</t>
  </si>
  <si>
    <t>Rain/soil moisture sensor</t>
  </si>
  <si>
    <t>Prerinse spray valve</t>
  </si>
  <si>
    <t>Autoline flush device</t>
  </si>
  <si>
    <t xml:space="preserve">Other </t>
  </si>
  <si>
    <t>(specify)</t>
  </si>
  <si>
    <t>Service life    (Residential) in years</t>
  </si>
  <si>
    <t>If your conservation item is not listed, enter it in the "Other" cell.</t>
  </si>
  <si>
    <t>Provide documentation supporting the number of service years you enter.</t>
  </si>
  <si>
    <t>Service life: See the table below.</t>
  </si>
  <si>
    <t>Cost:Benefit $/Kgal</t>
  </si>
  <si>
    <t xml:space="preserve">Applicant Agency/City Name  </t>
  </si>
  <si>
    <t xml:space="preserve">Project Title  </t>
  </si>
  <si>
    <r>
      <t>From:</t>
    </r>
    <r>
      <rPr>
        <sz val="10"/>
        <rFont val="Tahoma"/>
        <family val="2"/>
      </rPr>
      <t xml:space="preserve"> Bridges, David W. (WASD) [mailto:DBRID@miamidade.gov]</t>
    </r>
  </si>
  <si>
    <r>
      <t>Sent:</t>
    </r>
    <r>
      <rPr>
        <sz val="10"/>
        <rFont val="Tahoma"/>
        <family val="2"/>
      </rPr>
      <t xml:space="preserve"> Wednesday, April 24, 2013 7:50 AM</t>
    </r>
  </si>
  <si>
    <r>
      <t>To:</t>
    </r>
    <r>
      <rPr>
        <sz val="10"/>
        <rFont val="Tahoma"/>
        <family val="2"/>
      </rPr>
      <t xml:space="preserve"> Wanvestraut, Robert</t>
    </r>
  </si>
  <si>
    <r>
      <t>Cc:</t>
    </r>
    <r>
      <rPr>
        <sz val="10"/>
        <rFont val="Tahoma"/>
        <family val="2"/>
      </rPr>
      <t xml:space="preserve"> Fries, Donna (WASD); Airado, Luis M. (WASD)</t>
    </r>
  </si>
  <si>
    <r>
      <t>Subject:</t>
    </r>
    <r>
      <rPr>
        <sz val="10"/>
        <rFont val="Tahoma"/>
        <family val="2"/>
      </rPr>
      <t xml:space="preserve"> RE: Auto line flushers</t>
    </r>
  </si>
  <si>
    <t>Good morning Robert,</t>
  </si>
  <si>
    <t xml:space="preserve">We have been using the Hydro Guard  flushing units ( HG-6 &amp; HG-1) since 2007 on a regular basis. We change the batteries every 3-4 months and monitor them to make sure they are turning on and off as scheduled,  the only issue we have had was with the old programmer. We recently updated some of our units with a new programmers and they seem to be working fine. We will be replacing the rest of the programmers soon. They are installed where we have dead ends mains, low flows, water quality issues, or low chlorine residuals. </t>
  </si>
  <si>
    <t>David Bridges,  Assistant Superintendent</t>
  </si>
  <si>
    <t>Miami Dade County Water &amp; Sewer Department</t>
  </si>
  <si>
    <t>Water Transmission &amp; Distribution Division</t>
  </si>
  <si>
    <t>Office- 786-552-4908</t>
  </si>
  <si>
    <t>www.miamidade.gov/wasd</t>
  </si>
  <si>
    <t>Delivering Excellence Every Day</t>
  </si>
  <si>
    <t>Totals</t>
  </si>
  <si>
    <t>Public facilities' restroom retrofit.</t>
  </si>
  <si>
    <t>Red Mango City</t>
  </si>
  <si>
    <t>Faucets</t>
  </si>
  <si>
    <t>Toilets</t>
  </si>
  <si>
    <t>Showerheads</t>
  </si>
  <si>
    <t>Irrigation retrofit</t>
  </si>
  <si>
    <t>Quick City</t>
  </si>
  <si>
    <t>Park irrigation system.</t>
  </si>
  <si>
    <t>Conservation Items</t>
  </si>
  <si>
    <t xml:space="preserve">Other: </t>
  </si>
  <si>
    <t>Service Life 
(in years)</t>
  </si>
  <si>
    <t>(Weighted cost effectiveness for all Items)</t>
  </si>
  <si>
    <t>(Default value)</t>
  </si>
  <si>
    <t>Total Gallons saved over Service Life (MG)</t>
  </si>
  <si>
    <t>User Inputs in to Yellow cells.</t>
  </si>
  <si>
    <t>Persons Per Home</t>
  </si>
  <si>
    <t>Number of Homes</t>
  </si>
  <si>
    <t>Current use</t>
  </si>
  <si>
    <t>Homes</t>
  </si>
  <si>
    <t>Service Life</t>
  </si>
  <si>
    <t>Shower</t>
  </si>
  <si>
    <t>Dishwasher</t>
  </si>
  <si>
    <t>Clotheswasher</t>
  </si>
  <si>
    <t>Efficient use</t>
  </si>
  <si>
    <t>Annual Savings</t>
  </si>
  <si>
    <t>Toilet Savings</t>
  </si>
  <si>
    <t>Toilet Life Savings</t>
  </si>
  <si>
    <t>Shower savings</t>
  </si>
  <si>
    <t>Shower Life savings</t>
  </si>
  <si>
    <t>Faucet Life savings</t>
  </si>
  <si>
    <t>Dishwasher Savings</t>
  </si>
  <si>
    <t>Dishwasher Life Savings</t>
  </si>
  <si>
    <t>Clotheswasher Savings</t>
  </si>
  <si>
    <t>Clotheswasher Life Savings</t>
  </si>
  <si>
    <t>Total Life Savings</t>
  </si>
  <si>
    <t>Day savings</t>
  </si>
  <si>
    <t xml:space="preserve">Prerinse Spray </t>
  </si>
  <si>
    <t>All data from: Vickers A., Water Use and Conservation, 2002</t>
  </si>
  <si>
    <r>
      <t>Bold</t>
    </r>
    <r>
      <rPr>
        <b/>
        <sz val="10"/>
        <color indexed="12"/>
        <rFont val="Arial"/>
        <family val="2"/>
      </rPr>
      <t xml:space="preserve"> Figues are Federal Requirements as per 1992/94 Energy Policy Act.</t>
    </r>
  </si>
  <si>
    <t>Water Appliance/ Fixture</t>
  </si>
  <si>
    <t>Gallons per use</t>
  </si>
  <si>
    <t>Avg. use (Flushes per day)</t>
  </si>
  <si>
    <t>Per Capita Use</t>
  </si>
  <si>
    <t>Average Loads/day</t>
  </si>
  <si>
    <t>Pre 1980</t>
  </si>
  <si>
    <t xml:space="preserve">Dishwasher </t>
  </si>
  <si>
    <t>1980-1990</t>
  </si>
  <si>
    <t>1990-1995</t>
  </si>
  <si>
    <t>1980 - 1994</t>
  </si>
  <si>
    <t>1995- Present</t>
  </si>
  <si>
    <t>Post-1994</t>
  </si>
  <si>
    <t>Efficient</t>
  </si>
  <si>
    <t>WaterSence</t>
  </si>
  <si>
    <t>HET 1</t>
  </si>
  <si>
    <t>USE THIS</t>
  </si>
  <si>
    <t>High-Eff. 1*</t>
  </si>
  <si>
    <t>Dish</t>
  </si>
  <si>
    <t>HET 2</t>
  </si>
  <si>
    <t>(7/10/14)</t>
  </si>
  <si>
    <t>High-Eff. 2</t>
  </si>
  <si>
    <t>Clothes</t>
  </si>
  <si>
    <t xml:space="preserve">Dual Flush&gt;&gt; </t>
  </si>
  <si>
    <t>* ENERGY STAR, from their calculator 7-10-14</t>
  </si>
  <si>
    <t>&gt;High vol.flush</t>
  </si>
  <si>
    <t>&gt;Low vol. flush</t>
  </si>
  <si>
    <t>Clothes Washer</t>
  </si>
  <si>
    <t>Pre-1980s</t>
  </si>
  <si>
    <t>Rated flow</t>
  </si>
  <si>
    <t>Actual Flow</t>
  </si>
  <si>
    <t>Avg. use (Minutes per day)</t>
  </si>
  <si>
    <t>Post- 1990</t>
  </si>
  <si>
    <t>Post-1998</t>
  </si>
  <si>
    <t>New figs.</t>
  </si>
  <si>
    <t>High-Eff. 1</t>
  </si>
  <si>
    <t>here</t>
  </si>
  <si>
    <t>High-Eff. 2*</t>
  </si>
  <si>
    <t>* ENERGY STAR 7-10-14</t>
  </si>
  <si>
    <t>Per Cap</t>
  </si>
  <si>
    <t>High-Eff. 3</t>
  </si>
  <si>
    <t>Leaks</t>
  </si>
  <si>
    <t>Non-Cons.</t>
  </si>
  <si>
    <t>Conserv.</t>
  </si>
  <si>
    <t>Baths</t>
  </si>
  <si>
    <t>Other</t>
  </si>
  <si>
    <t>Post 1983</t>
  </si>
  <si>
    <t>Post 1993</t>
  </si>
  <si>
    <t>Pre-1983</t>
  </si>
  <si>
    <t>1983-1994</t>
  </si>
  <si>
    <t>Post- 1994</t>
  </si>
  <si>
    <t>High-Eff.</t>
  </si>
  <si>
    <t>4.5 - 3.5</t>
  </si>
  <si>
    <t>1.28</t>
  </si>
  <si>
    <t>Urinals</t>
  </si>
  <si>
    <t>3.0</t>
  </si>
  <si>
    <t>1.6 - 1.0</t>
  </si>
  <si>
    <t>1.0 - 0.125</t>
  </si>
  <si>
    <t>Faucets (Bath)</t>
  </si>
  <si>
    <t>7 - 3.0</t>
  </si>
  <si>
    <t>1.0 - 0.5</t>
  </si>
  <si>
    <t>Faucets (Kitchen)</t>
  </si>
  <si>
    <t>8 - 3.0</t>
  </si>
  <si>
    <t>1.5 - 1.0</t>
  </si>
  <si>
    <t>8 - 5.0</t>
  </si>
  <si>
    <t>3 - 5.0</t>
  </si>
  <si>
    <t>.5</t>
  </si>
  <si>
    <t>Uses Per Day per Person</t>
  </si>
  <si>
    <t xml:space="preserve"> Lav. Faucet</t>
  </si>
  <si>
    <t>For these items, you must use the use rates &amp; service life figures provided.</t>
  </si>
  <si>
    <t>Urinal Savings</t>
  </si>
  <si>
    <t>Prerinse Spray Savings</t>
  </si>
  <si>
    <t>Urinal LiveSavings</t>
  </si>
  <si>
    <t>Prerinse Spray Life Savings</t>
  </si>
  <si>
    <t>Other1 Life Savings</t>
  </si>
  <si>
    <t>Other2 Life Savings</t>
  </si>
  <si>
    <t>Other2 Savings</t>
  </si>
  <si>
    <t xml:space="preserve">Other1 </t>
  </si>
  <si>
    <t xml:space="preserve">Other2 </t>
  </si>
  <si>
    <t>Service Lives</t>
  </si>
  <si>
    <t>Total Annual Savings</t>
  </si>
  <si>
    <t>Annual Savings (MGY)</t>
  </si>
  <si>
    <t>Kitchen Faucet</t>
  </si>
  <si>
    <t>Kit. Faucet</t>
  </si>
  <si>
    <t>1) Use the Fixture (not applicable to Irrigation projects) savings worksheet FIRST.</t>
  </si>
  <si>
    <t>Amy Vickers  - Flow rates for showers and faucets are rated at full pressure. People use these fixtures at a lower rate, therefore, it is assumed that only 2/3rds the rated flow is used, hence the 67%. See Gals/use formula.
Kitchen faucet savings adjusted to 0.5 of calculated savings to account only for savings from washing. Pot filling volumes will not change as per more efficient fixtures. See Annual Savings formula.</t>
  </si>
  <si>
    <t>Use/person
Min/day 
Load/day</t>
  </si>
  <si>
    <t>gpm
gpf
Flowrate</t>
  </si>
  <si>
    <t>Use/person
Min/day
Load/day</t>
  </si>
  <si>
    <t>Persons per home</t>
  </si>
  <si>
    <t>(gals)
Use/Day</t>
  </si>
  <si>
    <t>(gals)
Use/Year</t>
  </si>
  <si>
    <t>Service 
(gals)
Life Use</t>
  </si>
  <si>
    <t xml:space="preserve"> Lavoratory Faucet</t>
  </si>
  <si>
    <t>Lavoratory Faucet</t>
  </si>
  <si>
    <r>
      <t xml:space="preserve">The 'irrigation' system project consists of a computerized ET central controller, soil moisture sensors and efficient spray nozzles.
They can all be wrapped into one line because the confident service life of all hardware is five years.
The $15,000 includes $1,800 in </t>
    </r>
    <r>
      <rPr>
        <b/>
        <sz val="10"/>
        <rFont val="Tahoma"/>
        <family val="2"/>
      </rPr>
      <t>administrative costs.</t>
    </r>
  </si>
  <si>
    <t>Service Live (in years)</t>
  </si>
  <si>
    <t>Cost Effective ($/kgal)</t>
  </si>
  <si>
    <r>
      <t xml:space="preserve">For projects with conservation items with different service lives, administrative costs get embedded into the largest item.
In the 'restroom' example, the toilet cost includes $5,000 in administrative costs.
A table containing confident services lives for most conservation hardware is located on the </t>
    </r>
    <r>
      <rPr>
        <b/>
        <sz val="10"/>
        <color rgb="FF0000FF"/>
        <rFont val="Tahoma"/>
        <family val="2"/>
      </rPr>
      <t>Cost Effectiveness</t>
    </r>
    <r>
      <rPr>
        <sz val="10"/>
        <rFont val="Tahoma"/>
        <family val="2"/>
      </rPr>
      <t xml:space="preserve"> tab of this file.</t>
    </r>
  </si>
  <si>
    <t>Water Conservation Project Notes:</t>
  </si>
  <si>
    <r>
      <t xml:space="preserve">2) Enter data only in </t>
    </r>
    <r>
      <rPr>
        <b/>
        <sz val="11"/>
        <color rgb="FFFFFF00"/>
        <rFont val="Calibri"/>
        <family val="2"/>
        <scheme val="minor"/>
      </rPr>
      <t>YELLOW</t>
    </r>
    <r>
      <rPr>
        <b/>
        <sz val="11"/>
        <rFont val="Calibri"/>
        <family val="2"/>
        <scheme val="minor"/>
      </rPr>
      <t xml:space="preserve"> cells; </t>
    </r>
    <r>
      <rPr>
        <b/>
        <sz val="11"/>
        <color rgb="FF00B0F0"/>
        <rFont val="Calibri"/>
        <family val="2"/>
        <scheme val="minor"/>
      </rPr>
      <t>blue</t>
    </r>
    <r>
      <rPr>
        <b/>
        <sz val="11"/>
        <rFont val="Calibri"/>
        <family val="2"/>
        <scheme val="minor"/>
      </rPr>
      <t xml:space="preserve"> cells are calculated for you.</t>
    </r>
  </si>
  <si>
    <r>
      <t>3)</t>
    </r>
    <r>
      <rPr>
        <sz val="11"/>
        <rFont val="Calibri"/>
        <family val="2"/>
        <scheme val="minor"/>
      </rPr>
      <t xml:space="preserve"> Total Project Cost should match the amount listed in question 8 (itemized cost information table)</t>
    </r>
  </si>
  <si>
    <t>Cost  Effective ($/kgal)</t>
  </si>
  <si>
    <r>
      <t>4)</t>
    </r>
    <r>
      <rPr>
        <sz val="11"/>
        <rFont val="Calibri"/>
        <family val="2"/>
        <scheme val="minor"/>
      </rPr>
      <t xml:space="preserve"> Gallons saved per year (in Million gallons per year) should match the amount listed in the Project Summary (page 1)</t>
    </r>
  </si>
  <si>
    <r>
      <t>5)</t>
    </r>
    <r>
      <rPr>
        <sz val="11"/>
        <rFont val="Calibri"/>
        <family val="2"/>
        <scheme val="minor"/>
      </rPr>
      <t xml:space="preserve"> Administrative costs should be embedded into the cost of the largest item</t>
    </r>
  </si>
  <si>
    <r>
      <t>6)</t>
    </r>
    <r>
      <rPr>
        <sz val="11"/>
        <rFont val="Calibri"/>
        <family val="2"/>
        <scheme val="minor"/>
      </rPr>
      <t xml:space="preserve"> For item service lives, see the table below</t>
    </r>
  </si>
  <si>
    <r>
      <t>7)</t>
    </r>
    <r>
      <rPr>
        <sz val="11"/>
        <rFont val="Calibri"/>
        <family val="2"/>
        <scheme val="minor"/>
      </rPr>
      <t xml:space="preserve"> Enter this Cost Effectiveness value on the Project Summary (page 1) and question 7.</t>
    </r>
  </si>
  <si>
    <t>Total Project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</si>
</sst>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quot;$&quot;#,##0.00"/>
    <numFmt numFmtId="165" formatCode="&quot;$&quot;#,##0"/>
    <numFmt numFmtId="166" formatCode="0.0"/>
    <numFmt numFmtId="167" formatCode="_(* #,##0_);_(* \(#,##0\);_(* &quot;-&quot;??_);_(@_)"/>
    <numFmt numFmtId="168" formatCode="#,##0.0"/>
  </numFmts>
  <fonts count="31" x14ac:knownFonts="1">
    <font>
      <sz val="10"/>
      <name val="Tahoma"/>
      <family val="2"/>
    </font>
    <font>
      <u/>
      <sz val="10"/>
      <color indexed="12"/>
      <name val="Tahoma"/>
      <family val="2"/>
    </font>
    <font>
      <b/>
      <sz val="10"/>
      <name val="Tahoma"/>
      <family val="2"/>
    </font>
    <font>
      <b/>
      <sz val="12"/>
      <name val="Arial"/>
      <family val="2"/>
    </font>
    <font>
      <b/>
      <sz val="8"/>
      <name val="Arial"/>
      <family val="2"/>
    </font>
    <font>
      <sz val="10.5"/>
      <name val="Century Schoolbook"/>
      <family val="1"/>
    </font>
    <font>
      <sz val="11"/>
      <name val="Calibri"/>
      <family val="2"/>
    </font>
    <font>
      <sz val="11"/>
      <color rgb="FF1F497D"/>
      <name val="Calibri"/>
      <family val="2"/>
    </font>
    <font>
      <b/>
      <sz val="10"/>
      <color rgb="FF0000FF"/>
      <name val="Tahoma"/>
      <family val="2"/>
    </font>
    <font>
      <sz val="10"/>
      <name val="Tahoma"/>
      <family val="2"/>
    </font>
    <font>
      <b/>
      <sz val="11"/>
      <color theme="1"/>
      <name val="Calibri"/>
      <family val="2"/>
      <scheme val="minor"/>
    </font>
    <font>
      <b/>
      <sz val="10"/>
      <name val="Arial"/>
      <family val="2"/>
    </font>
    <font>
      <sz val="10"/>
      <name val="Arial"/>
      <family val="2"/>
    </font>
    <font>
      <b/>
      <sz val="10"/>
      <color indexed="12"/>
      <name val="Arial"/>
      <family val="2"/>
    </font>
    <font>
      <b/>
      <sz val="11"/>
      <color indexed="12"/>
      <name val="Arial"/>
      <family val="2"/>
    </font>
    <font>
      <b/>
      <sz val="10"/>
      <color indexed="17"/>
      <name val="Arial"/>
      <family val="2"/>
    </font>
    <font>
      <sz val="10"/>
      <color indexed="17"/>
      <name val="Arial"/>
      <family val="2"/>
    </font>
    <font>
      <i/>
      <sz val="10"/>
      <name val="Arial"/>
      <family val="2"/>
    </font>
    <font>
      <b/>
      <i/>
      <sz val="10"/>
      <name val="Arial"/>
      <family val="2"/>
    </font>
    <font>
      <b/>
      <sz val="8"/>
      <color indexed="81"/>
      <name val="Tahoma"/>
      <family val="2"/>
    </font>
    <font>
      <sz val="8"/>
      <color indexed="81"/>
      <name val="Tahoma"/>
      <family val="2"/>
    </font>
    <font>
      <sz val="12"/>
      <color indexed="81"/>
      <name val="Tahoma"/>
      <family val="2"/>
    </font>
    <font>
      <b/>
      <sz val="14"/>
      <color rgb="FF0000FF"/>
      <name val="Calibri"/>
      <family val="2"/>
      <scheme val="minor"/>
    </font>
    <font>
      <sz val="10"/>
      <name val="Calibri"/>
      <family val="2"/>
      <scheme val="minor"/>
    </font>
    <font>
      <b/>
      <sz val="10"/>
      <name val="Calibri"/>
      <family val="2"/>
      <scheme val="minor"/>
    </font>
    <font>
      <b/>
      <sz val="8"/>
      <name val="Calibri"/>
      <family val="2"/>
      <scheme val="minor"/>
    </font>
    <font>
      <sz val="11"/>
      <name val="Calibri"/>
      <family val="2"/>
      <scheme val="minor"/>
    </font>
    <font>
      <b/>
      <sz val="11"/>
      <name val="Calibri"/>
      <family val="2"/>
      <scheme val="minor"/>
    </font>
    <font>
      <b/>
      <u/>
      <sz val="11"/>
      <name val="Calibri"/>
      <family val="2"/>
      <scheme val="minor"/>
    </font>
    <font>
      <b/>
      <sz val="11"/>
      <color rgb="FFFFFF00"/>
      <name val="Calibri"/>
      <family val="2"/>
      <scheme val="minor"/>
    </font>
    <font>
      <b/>
      <sz val="11"/>
      <color rgb="FF00B0F0"/>
      <name val="Calibri"/>
      <family val="2"/>
      <scheme val="minor"/>
    </font>
  </fonts>
  <fills count="22">
    <fill>
      <patternFill patternType="none"/>
    </fill>
    <fill>
      <patternFill patternType="gray125"/>
    </fill>
    <fill>
      <patternFill patternType="solid">
        <fgColor indexed="9"/>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15"/>
        <bgColor indexed="64"/>
      </patternFill>
    </fill>
    <fill>
      <patternFill patternType="solid">
        <fgColor rgb="FFFFCC00"/>
        <bgColor indexed="64"/>
      </patternFill>
    </fill>
    <fill>
      <patternFill patternType="solid">
        <fgColor indexed="5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66FFFF"/>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43" fontId="9" fillId="0" borderId="0" applyFont="0" applyFill="0" applyBorder="0" applyAlignment="0" applyProtection="0"/>
  </cellStyleXfs>
  <cellXfs count="280">
    <xf numFmtId="0" fontId="0" fillId="0" borderId="0" xfId="0"/>
    <xf numFmtId="164" fontId="0" fillId="4" borderId="1" xfId="0" applyNumberFormat="1" applyFill="1" applyBorder="1" applyAlignment="1" applyProtection="1">
      <alignment horizontal="center" vertical="center" wrapText="1"/>
    </xf>
    <xf numFmtId="0" fontId="0" fillId="0" borderId="0" xfId="0" applyProtection="1">
      <protection locked="0"/>
    </xf>
    <xf numFmtId="164" fontId="3" fillId="2" borderId="0" xfId="0" applyNumberFormat="1"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4" fillId="3" borderId="1"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ill="1" applyAlignment="1" applyProtection="1">
      <alignment vertical="center"/>
      <protection locked="0"/>
    </xf>
    <xf numFmtId="0" fontId="0" fillId="0" borderId="0" xfId="0" applyFill="1" applyBorder="1" applyAlignment="1" applyProtection="1">
      <alignment vertical="center"/>
      <protection locked="0"/>
    </xf>
    <xf numFmtId="0" fontId="0" fillId="2" borderId="0" xfId="0" applyFill="1" applyAlignment="1" applyProtection="1">
      <alignment vertical="center"/>
      <protection locked="0"/>
    </xf>
    <xf numFmtId="0" fontId="0" fillId="0" borderId="0" xfId="0" applyAlignment="1" applyProtection="1">
      <alignment horizontal="center"/>
      <protection locked="0"/>
    </xf>
    <xf numFmtId="164" fontId="0" fillId="2" borderId="0" xfId="0" applyNumberFormat="1" applyFill="1" applyAlignment="1" applyProtection="1">
      <alignment vertical="center"/>
      <protection locked="0"/>
    </xf>
    <xf numFmtId="0" fontId="0" fillId="5" borderId="1" xfId="0" applyFill="1" applyBorder="1" applyAlignment="1" applyProtection="1">
      <alignment horizontal="center" vertical="center"/>
      <protection locked="0"/>
    </xf>
    <xf numFmtId="165" fontId="0" fillId="5" borderId="1" xfId="0" applyNumberFormat="1"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3" fontId="0" fillId="7" borderId="1" xfId="0" applyNumberFormat="1" applyFill="1" applyBorder="1" applyAlignment="1" applyProtection="1">
      <alignment horizontal="center" vertical="center"/>
    </xf>
    <xf numFmtId="0" fontId="0" fillId="5" borderId="1" xfId="0" applyFill="1" applyBorder="1" applyAlignment="1" applyProtection="1">
      <alignment horizontal="center" vertical="center"/>
    </xf>
    <xf numFmtId="0" fontId="0" fillId="0" borderId="0" xfId="0" applyAlignment="1" applyProtection="1">
      <alignment horizontal="right" vertical="center"/>
      <protection locked="0"/>
    </xf>
    <xf numFmtId="0" fontId="0" fillId="0" borderId="0" xfId="0" applyAlignment="1" applyProtection="1">
      <protection locked="0"/>
    </xf>
    <xf numFmtId="0" fontId="5" fillId="0" borderId="0" xfId="0" applyFont="1" applyAlignment="1">
      <alignment horizontal="left" indent="4"/>
    </xf>
    <xf numFmtId="0" fontId="0" fillId="0" borderId="2" xfId="0" applyBorder="1" applyAlignment="1">
      <alignment vertical="top" wrapText="1"/>
    </xf>
    <xf numFmtId="0" fontId="2" fillId="0" borderId="0" xfId="0" applyFont="1" applyAlignment="1" applyProtection="1">
      <alignment horizontal="left" vertical="center"/>
      <protection locked="0"/>
    </xf>
    <xf numFmtId="2" fontId="0" fillId="5" borderId="1" xfId="0" applyNumberFormat="1" applyFill="1" applyBorder="1" applyAlignment="1" applyProtection="1">
      <alignment horizontal="center" vertical="center"/>
      <protection locked="0"/>
    </xf>
    <xf numFmtId="0" fontId="2" fillId="0" borderId="0" xfId="0" applyFont="1"/>
    <xf numFmtId="0" fontId="6" fillId="0" borderId="0" xfId="0" applyFont="1"/>
    <xf numFmtId="0" fontId="7" fillId="0" borderId="0" xfId="0" applyFont="1"/>
    <xf numFmtId="0" fontId="1" fillId="0" borderId="0" xfId="1" applyAlignment="1" applyProtection="1"/>
    <xf numFmtId="0" fontId="0" fillId="6" borderId="1" xfId="0" applyFill="1" applyBorder="1" applyAlignment="1" applyProtection="1">
      <alignment horizontal="center" vertical="center"/>
    </xf>
    <xf numFmtId="0" fontId="0" fillId="2" borderId="0" xfId="0" applyFill="1" applyAlignment="1" applyProtection="1">
      <alignment vertical="center"/>
    </xf>
    <xf numFmtId="164" fontId="0" fillId="2" borderId="0" xfId="0" applyNumberFormat="1" applyFill="1"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right" vertical="center"/>
    </xf>
    <xf numFmtId="164" fontId="3" fillId="2" borderId="0" xfId="0" applyNumberFormat="1"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165" fontId="0" fillId="6" borderId="1" xfId="0" applyNumberFormat="1" applyFill="1" applyBorder="1" applyAlignment="1" applyProtection="1">
      <alignment horizontal="center" vertical="center" wrapText="1"/>
    </xf>
    <xf numFmtId="166" fontId="0" fillId="6" borderId="1" xfId="0" applyNumberFormat="1" applyFill="1" applyBorder="1" applyAlignment="1" applyProtection="1">
      <alignment horizontal="center" vertical="center"/>
    </xf>
    <xf numFmtId="10" fontId="0" fillId="0" borderId="1" xfId="0" applyNumberFormat="1" applyFill="1" applyBorder="1" applyAlignment="1" applyProtection="1">
      <alignment horizontal="center" vertical="center" wrapText="1"/>
    </xf>
    <xf numFmtId="0" fontId="0" fillId="0" borderId="0" xfId="0" applyAlignment="1" applyProtection="1">
      <alignment horizontal="right" vertical="center"/>
    </xf>
    <xf numFmtId="0" fontId="0" fillId="6" borderId="2" xfId="0" applyFill="1" applyBorder="1" applyAlignment="1" applyProtection="1">
      <alignment vertical="center"/>
    </xf>
    <xf numFmtId="0" fontId="0" fillId="6" borderId="3" xfId="0" applyFill="1" applyBorder="1" applyAlignment="1" applyProtection="1">
      <alignment vertical="center"/>
    </xf>
    <xf numFmtId="0" fontId="0" fillId="6" borderId="4" xfId="0" applyFill="1" applyBorder="1" applyAlignment="1" applyProtection="1">
      <alignment vertical="center"/>
    </xf>
    <xf numFmtId="165" fontId="0" fillId="0" borderId="1" xfId="0" applyNumberFormat="1" applyBorder="1" applyAlignment="1" applyProtection="1">
      <alignment horizontal="center" vertical="center"/>
    </xf>
    <xf numFmtId="166" fontId="0" fillId="0" borderId="1" xfId="0" applyNumberFormat="1" applyFill="1" applyBorder="1" applyAlignment="1" applyProtection="1">
      <alignment horizontal="center" vertical="center"/>
    </xf>
    <xf numFmtId="0" fontId="0" fillId="0" borderId="1" xfId="0" applyBorder="1" applyAlignment="1" applyProtection="1">
      <alignment horizontal="center" vertical="center"/>
    </xf>
    <xf numFmtId="165" fontId="0" fillId="0" borderId="1" xfId="0" applyNumberFormat="1" applyBorder="1" applyAlignment="1" applyProtection="1">
      <alignment vertical="center"/>
    </xf>
    <xf numFmtId="0" fontId="0" fillId="0" borderId="0" xfId="0" applyAlignment="1" applyProtection="1">
      <alignment horizontal="center" vertical="center"/>
    </xf>
    <xf numFmtId="0" fontId="0" fillId="0" borderId="0" xfId="0"/>
    <xf numFmtId="0" fontId="0" fillId="0" borderId="0" xfId="0" applyAlignment="1" applyProtection="1">
      <alignment vertical="center"/>
    </xf>
    <xf numFmtId="2" fontId="0" fillId="0" borderId="0" xfId="0" applyNumberFormat="1"/>
    <xf numFmtId="0" fontId="0" fillId="0" borderId="0" xfId="0" applyAlignment="1">
      <alignment horizontal="center"/>
    </xf>
    <xf numFmtId="0" fontId="0" fillId="0" borderId="0" xfId="0" applyBorder="1"/>
    <xf numFmtId="2" fontId="0" fillId="0" borderId="0" xfId="0" applyNumberFormat="1" applyBorder="1" applyAlignment="1">
      <alignment horizontal="center"/>
    </xf>
    <xf numFmtId="0" fontId="13" fillId="0" borderId="0" xfId="0" applyFont="1"/>
    <xf numFmtId="0" fontId="13" fillId="0" borderId="0" xfId="0" applyFont="1" applyAlignment="1">
      <alignment horizontal="center"/>
    </xf>
    <xf numFmtId="0" fontId="0" fillId="10" borderId="0" xfId="0" applyFill="1"/>
    <xf numFmtId="0" fontId="0" fillId="2" borderId="0" xfId="0" applyFill="1"/>
    <xf numFmtId="0" fontId="14" fillId="0" borderId="0" xfId="0" applyFont="1"/>
    <xf numFmtId="0" fontId="11" fillId="0" borderId="0" xfId="0" applyFont="1" applyAlignment="1">
      <alignment wrapText="1"/>
    </xf>
    <xf numFmtId="0" fontId="11" fillId="0" borderId="0" xfId="0" applyFont="1"/>
    <xf numFmtId="0" fontId="11"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center"/>
    </xf>
    <xf numFmtId="0" fontId="11" fillId="10" borderId="0" xfId="0" applyFont="1" applyFill="1"/>
    <xf numFmtId="2" fontId="0" fillId="11" borderId="3" xfId="0" applyNumberFormat="1" applyFill="1" applyBorder="1" applyAlignment="1">
      <alignment horizontal="center"/>
    </xf>
    <xf numFmtId="2" fontId="16" fillId="11" borderId="3" xfId="0" applyNumberFormat="1" applyFont="1" applyFill="1" applyBorder="1" applyAlignment="1">
      <alignment horizontal="center" wrapText="1"/>
    </xf>
    <xf numFmtId="2" fontId="0" fillId="11" borderId="0" xfId="0" applyNumberFormat="1" applyFill="1"/>
    <xf numFmtId="2" fontId="0" fillId="11" borderId="0" xfId="0" applyNumberFormat="1" applyFill="1" applyAlignment="1">
      <alignment horizontal="center"/>
    </xf>
    <xf numFmtId="2" fontId="16" fillId="11" borderId="3" xfId="0" applyNumberFormat="1" applyFont="1" applyFill="1" applyBorder="1" applyAlignment="1">
      <alignment horizontal="center"/>
    </xf>
    <xf numFmtId="0" fontId="11" fillId="0" borderId="0" xfId="0" applyFont="1" applyAlignment="1">
      <alignment vertical="center"/>
    </xf>
    <xf numFmtId="2" fontId="0" fillId="10" borderId="0" xfId="0" applyNumberFormat="1" applyFill="1"/>
    <xf numFmtId="2" fontId="0" fillId="12" borderId="3" xfId="0" applyNumberFormat="1" applyFill="1" applyBorder="1"/>
    <xf numFmtId="2" fontId="0" fillId="12" borderId="3" xfId="0" applyNumberFormat="1" applyFill="1" applyBorder="1" applyAlignment="1">
      <alignment horizontal="center"/>
    </xf>
    <xf numFmtId="2" fontId="16" fillId="12" borderId="3" xfId="0" applyNumberFormat="1" applyFont="1" applyFill="1" applyBorder="1" applyAlignment="1">
      <alignment horizontal="center"/>
    </xf>
    <xf numFmtId="0" fontId="12" fillId="2" borderId="0" xfId="0" applyFont="1" applyFill="1"/>
    <xf numFmtId="2" fontId="12" fillId="12" borderId="3" xfId="0" applyNumberFormat="1" applyFont="1" applyFill="1" applyBorder="1"/>
    <xf numFmtId="2" fontId="16" fillId="12" borderId="3" xfId="0" applyNumberFormat="1" applyFont="1" applyFill="1" applyBorder="1" applyAlignment="1">
      <alignment horizontal="center" wrapText="1"/>
    </xf>
    <xf numFmtId="2" fontId="11" fillId="13" borderId="3" xfId="0" applyNumberFormat="1" applyFont="1" applyFill="1" applyBorder="1"/>
    <xf numFmtId="2" fontId="11" fillId="13" borderId="3" xfId="0" applyNumberFormat="1" applyFont="1" applyFill="1" applyBorder="1" applyAlignment="1">
      <alignment horizontal="center"/>
    </xf>
    <xf numFmtId="2" fontId="0" fillId="13" borderId="3" xfId="0" applyNumberFormat="1" applyFill="1" applyBorder="1" applyAlignment="1">
      <alignment horizontal="center"/>
    </xf>
    <xf numFmtId="2" fontId="16" fillId="13" borderId="3" xfId="0" applyNumberFormat="1" applyFont="1" applyFill="1" applyBorder="1" applyAlignment="1">
      <alignment horizontal="center" wrapText="1"/>
    </xf>
    <xf numFmtId="2" fontId="0" fillId="13" borderId="3" xfId="0" applyNumberFormat="1" applyFill="1" applyBorder="1"/>
    <xf numFmtId="2" fontId="16" fillId="13" borderId="3" xfId="0" applyNumberFormat="1" applyFont="1" applyFill="1" applyBorder="1" applyAlignment="1">
      <alignment horizontal="center"/>
    </xf>
    <xf numFmtId="0" fontId="17" fillId="0" borderId="0" xfId="0" applyFont="1" applyAlignment="1">
      <alignment horizontal="right"/>
    </xf>
    <xf numFmtId="2" fontId="17" fillId="14" borderId="3" xfId="0" applyNumberFormat="1" applyFont="1" applyFill="1" applyBorder="1"/>
    <xf numFmtId="2" fontId="17" fillId="14" borderId="3" xfId="0" applyNumberFormat="1" applyFont="1" applyFill="1" applyBorder="1" applyAlignment="1">
      <alignment horizontal="center"/>
    </xf>
    <xf numFmtId="2" fontId="0" fillId="14" borderId="3" xfId="0" applyNumberFormat="1" applyFill="1" applyBorder="1" applyAlignment="1">
      <alignment horizontal="center"/>
    </xf>
    <xf numFmtId="2" fontId="16" fillId="14" borderId="3" xfId="0" applyNumberFormat="1" applyFont="1" applyFill="1" applyBorder="1" applyAlignment="1">
      <alignment horizontal="center" wrapText="1"/>
    </xf>
    <xf numFmtId="2" fontId="16" fillId="14" borderId="3" xfId="0" applyNumberFormat="1" applyFont="1" applyFill="1" applyBorder="1" applyAlignment="1">
      <alignment horizontal="center"/>
    </xf>
    <xf numFmtId="2" fontId="17" fillId="0" borderId="3" xfId="0" applyNumberFormat="1" applyFont="1" applyBorder="1"/>
    <xf numFmtId="2" fontId="17" fillId="0" borderId="3" xfId="0" applyNumberFormat="1" applyFont="1" applyBorder="1" applyAlignment="1">
      <alignment horizontal="center"/>
    </xf>
    <xf numFmtId="2" fontId="0" fillId="0" borderId="3" xfId="0" applyNumberFormat="1" applyBorder="1" applyAlignment="1">
      <alignment horizontal="center"/>
    </xf>
    <xf numFmtId="2" fontId="16" fillId="0" borderId="3" xfId="0" applyNumberFormat="1" applyFont="1" applyBorder="1" applyAlignment="1">
      <alignment horizontal="center" wrapText="1"/>
    </xf>
    <xf numFmtId="2" fontId="16" fillId="0" borderId="3" xfId="0" applyNumberFormat="1" applyFont="1" applyBorder="1" applyAlignment="1">
      <alignment horizontal="center"/>
    </xf>
    <xf numFmtId="0" fontId="17" fillId="0" borderId="3" xfId="0" applyFont="1" applyBorder="1" applyAlignment="1">
      <alignment wrapText="1"/>
    </xf>
    <xf numFmtId="0" fontId="17" fillId="0" borderId="0" xfId="0" applyFont="1" applyBorder="1" applyAlignment="1">
      <alignment horizontal="right" wrapText="1"/>
    </xf>
    <xf numFmtId="2" fontId="17" fillId="0" borderId="0" xfId="0" applyNumberFormat="1" applyFont="1" applyBorder="1" applyAlignment="1">
      <alignment horizontal="center"/>
    </xf>
    <xf numFmtId="2" fontId="16" fillId="0" borderId="0" xfId="0" applyNumberFormat="1" applyFont="1" applyBorder="1" applyAlignment="1">
      <alignment horizontal="center" wrapText="1"/>
    </xf>
    <xf numFmtId="0" fontId="17" fillId="0" borderId="0" xfId="0" applyFont="1" applyBorder="1" applyAlignment="1">
      <alignment horizontal="right" vertical="top" wrapText="1"/>
    </xf>
    <xf numFmtId="2" fontId="17" fillId="0" borderId="0" xfId="0" applyNumberFormat="1" applyFont="1" applyBorder="1" applyAlignment="1">
      <alignment horizontal="center" vertical="top"/>
    </xf>
    <xf numFmtId="2" fontId="0" fillId="11" borderId="3" xfId="0" applyNumberFormat="1" applyFill="1" applyBorder="1"/>
    <xf numFmtId="0" fontId="17" fillId="0" borderId="0" xfId="0" applyFont="1" applyBorder="1" applyAlignment="1">
      <alignment wrapText="1"/>
    </xf>
    <xf numFmtId="2" fontId="0" fillId="0" borderId="0" xfId="0" applyNumberFormat="1" applyAlignment="1">
      <alignment horizontal="center"/>
    </xf>
    <xf numFmtId="2" fontId="12" fillId="0" borderId="0" xfId="0" applyNumberFormat="1" applyFont="1" applyAlignment="1">
      <alignment horizontal="center"/>
    </xf>
    <xf numFmtId="2" fontId="0" fillId="15" borderId="3" xfId="0" applyNumberFormat="1" applyFill="1" applyBorder="1" applyAlignment="1">
      <alignment horizontal="center"/>
    </xf>
    <xf numFmtId="2" fontId="16" fillId="15" borderId="3" xfId="0" applyNumberFormat="1" applyFont="1" applyFill="1" applyBorder="1" applyAlignment="1">
      <alignment horizontal="center"/>
    </xf>
    <xf numFmtId="2" fontId="0" fillId="15" borderId="0" xfId="0" applyNumberFormat="1" applyFill="1" applyAlignment="1">
      <alignment horizontal="center"/>
    </xf>
    <xf numFmtId="2" fontId="16" fillId="15" borderId="0" xfId="0" applyNumberFormat="1" applyFont="1" applyFill="1" applyAlignment="1">
      <alignment horizontal="center"/>
    </xf>
    <xf numFmtId="0" fontId="11" fillId="6" borderId="0" xfId="0" applyFont="1" applyFill="1" applyAlignment="1">
      <alignment horizontal="right"/>
    </xf>
    <xf numFmtId="2" fontId="0" fillId="14" borderId="3" xfId="0" applyNumberFormat="1" applyFill="1" applyBorder="1"/>
    <xf numFmtId="2" fontId="17" fillId="16" borderId="3" xfId="0" applyNumberFormat="1" applyFont="1" applyFill="1" applyBorder="1"/>
    <xf numFmtId="2" fontId="17" fillId="16" borderId="3" xfId="0" applyNumberFormat="1" applyFont="1" applyFill="1" applyBorder="1" applyAlignment="1">
      <alignment horizontal="center"/>
    </xf>
    <xf numFmtId="2" fontId="0" fillId="16" borderId="3" xfId="0" applyNumberFormat="1" applyFill="1" applyBorder="1" applyAlignment="1">
      <alignment horizontal="center"/>
    </xf>
    <xf numFmtId="2" fontId="16" fillId="16" borderId="3" xfId="0" applyNumberFormat="1" applyFont="1" applyFill="1" applyBorder="1" applyAlignment="1">
      <alignment horizontal="center"/>
    </xf>
    <xf numFmtId="0" fontId="11" fillId="2" borderId="0" xfId="0" applyFont="1" applyFill="1"/>
    <xf numFmtId="2" fontId="17" fillId="0" borderId="0" xfId="0" applyNumberFormat="1" applyFont="1"/>
    <xf numFmtId="2" fontId="17" fillId="0" borderId="0" xfId="0" applyNumberFormat="1" applyFont="1" applyAlignment="1">
      <alignment horizontal="center"/>
    </xf>
    <xf numFmtId="2" fontId="16" fillId="0" borderId="0" xfId="0" applyNumberFormat="1" applyFont="1" applyAlignment="1">
      <alignment horizontal="center"/>
    </xf>
    <xf numFmtId="3" fontId="0" fillId="2" borderId="0" xfId="0" applyNumberFormat="1" applyFill="1" applyAlignment="1"/>
    <xf numFmtId="0" fontId="0" fillId="2" borderId="0" xfId="0" applyFill="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wrapText="1"/>
    </xf>
    <xf numFmtId="0" fontId="11" fillId="0" borderId="24" xfId="0" applyFont="1" applyBorder="1" applyAlignment="1">
      <alignment vertical="center"/>
    </xf>
    <xf numFmtId="49" fontId="12" fillId="0" borderId="25" xfId="0" applyNumberFormat="1" applyFont="1" applyBorder="1" applyAlignment="1">
      <alignment horizontal="center"/>
    </xf>
    <xf numFmtId="49" fontId="12" fillId="0" borderId="26" xfId="0" applyNumberFormat="1" applyFont="1" applyBorder="1" applyAlignment="1">
      <alignment horizontal="center"/>
    </xf>
    <xf numFmtId="49" fontId="12" fillId="0" borderId="27" xfId="0" applyNumberFormat="1" applyFont="1" applyBorder="1" applyAlignment="1">
      <alignment horizontal="center"/>
    </xf>
    <xf numFmtId="0" fontId="11" fillId="0" borderId="28" xfId="0" applyFont="1" applyBorder="1"/>
    <xf numFmtId="49" fontId="12" fillId="0" borderId="29" xfId="0" applyNumberFormat="1" applyFont="1" applyBorder="1" applyAlignment="1">
      <alignment horizontal="center"/>
    </xf>
    <xf numFmtId="49" fontId="12" fillId="0" borderId="1" xfId="0" applyNumberFormat="1" applyFont="1" applyBorder="1" applyAlignment="1">
      <alignment horizontal="center"/>
    </xf>
    <xf numFmtId="49" fontId="12" fillId="0" borderId="30" xfId="0" applyNumberFormat="1" applyFont="1" applyBorder="1" applyAlignment="1">
      <alignment horizontal="center"/>
    </xf>
    <xf numFmtId="0" fontId="11" fillId="0" borderId="31" xfId="0" applyFont="1" applyBorder="1"/>
    <xf numFmtId="49" fontId="12" fillId="0" borderId="32" xfId="0" applyNumberFormat="1" applyFont="1" applyBorder="1" applyAlignment="1">
      <alignment horizontal="center"/>
    </xf>
    <xf numFmtId="49" fontId="12" fillId="0" borderId="33" xfId="0" applyNumberFormat="1" applyFont="1" applyBorder="1" applyAlignment="1">
      <alignment horizontal="center"/>
    </xf>
    <xf numFmtId="49" fontId="12" fillId="0" borderId="34" xfId="0" applyNumberFormat="1" applyFont="1" applyBorder="1" applyAlignment="1">
      <alignment horizontal="center"/>
    </xf>
    <xf numFmtId="2" fontId="17" fillId="14" borderId="12" xfId="0" applyNumberFormat="1" applyFont="1" applyFill="1" applyBorder="1" applyAlignment="1">
      <alignment horizontal="center"/>
    </xf>
    <xf numFmtId="0" fontId="18" fillId="0" borderId="15" xfId="0" applyFont="1" applyBorder="1" applyAlignment="1">
      <alignment horizontal="right"/>
    </xf>
    <xf numFmtId="2" fontId="17" fillId="16" borderId="35"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23" fillId="0" borderId="0" xfId="0" applyFont="1" applyAlignment="1" applyProtection="1">
      <alignment vertical="center"/>
    </xf>
    <xf numFmtId="0" fontId="23" fillId="0" borderId="1" xfId="0" applyFont="1" applyBorder="1" applyAlignment="1" applyProtection="1">
      <alignment vertical="center"/>
    </xf>
    <xf numFmtId="0" fontId="23" fillId="0" borderId="1" xfId="0" applyFont="1" applyBorder="1" applyAlignment="1" applyProtection="1">
      <alignment horizontal="center" vertical="center" wrapText="1"/>
    </xf>
    <xf numFmtId="0" fontId="23" fillId="0" borderId="1" xfId="0" applyFont="1" applyBorder="1" applyAlignment="1" applyProtection="1">
      <alignment vertical="center" wrapText="1"/>
    </xf>
    <xf numFmtId="0" fontId="22" fillId="6" borderId="0" xfId="0" applyFont="1" applyFill="1" applyAlignment="1">
      <alignment vertical="center"/>
    </xf>
    <xf numFmtId="0" fontId="23" fillId="6" borderId="0" xfId="0" applyFont="1" applyFill="1" applyAlignment="1">
      <alignment horizontal="center" vertical="center"/>
    </xf>
    <xf numFmtId="0" fontId="23" fillId="6" borderId="0" xfId="0" applyFont="1" applyFill="1" applyAlignment="1">
      <alignment vertical="center"/>
    </xf>
    <xf numFmtId="0" fontId="23" fillId="0" borderId="0" xfId="0" applyFont="1" applyAlignment="1">
      <alignment vertical="center"/>
    </xf>
    <xf numFmtId="2" fontId="23" fillId="0" borderId="0" xfId="0" applyNumberFormat="1" applyFont="1" applyAlignment="1">
      <alignment horizontal="right" vertical="center"/>
    </xf>
    <xf numFmtId="0" fontId="23" fillId="6" borderId="1" xfId="0" applyFont="1" applyFill="1" applyBorder="1" applyAlignment="1" applyProtection="1">
      <alignment vertical="center"/>
      <protection locked="0"/>
    </xf>
    <xf numFmtId="0" fontId="23" fillId="0" borderId="0" xfId="0" applyFont="1" applyAlignment="1">
      <alignment horizontal="center" vertical="center"/>
    </xf>
    <xf numFmtId="0" fontId="23" fillId="17" borderId="0" xfId="0" applyFont="1" applyFill="1" applyAlignment="1">
      <alignment vertical="center"/>
    </xf>
    <xf numFmtId="167" fontId="23" fillId="0" borderId="0" xfId="2" applyNumberFormat="1" applyFont="1" applyAlignment="1">
      <alignment vertical="center"/>
    </xf>
    <xf numFmtId="0" fontId="24" fillId="0" borderId="15" xfId="0" applyFont="1" applyBorder="1" applyAlignment="1">
      <alignment horizontal="center" vertical="center"/>
    </xf>
    <xf numFmtId="0" fontId="24" fillId="0" borderId="0" xfId="0" applyFont="1" applyAlignment="1">
      <alignment vertical="center"/>
    </xf>
    <xf numFmtId="0" fontId="24" fillId="0" borderId="0" xfId="0" applyFont="1" applyBorder="1" applyAlignment="1">
      <alignment vertical="center"/>
    </xf>
    <xf numFmtId="0" fontId="23" fillId="0" borderId="17" xfId="0" applyFont="1" applyBorder="1" applyAlignment="1">
      <alignment horizontal="right" vertical="center"/>
    </xf>
    <xf numFmtId="168" fontId="23" fillId="6" borderId="0" xfId="0" applyNumberFormat="1" applyFont="1" applyFill="1" applyBorder="1" applyAlignment="1" applyProtection="1">
      <alignment horizontal="center" vertical="center"/>
      <protection locked="0"/>
    </xf>
    <xf numFmtId="3" fontId="23" fillId="0" borderId="0" xfId="0" applyNumberFormat="1" applyFont="1" applyBorder="1" applyAlignment="1">
      <alignment vertical="center"/>
    </xf>
    <xf numFmtId="0" fontId="23" fillId="6" borderId="0" xfId="0" applyFont="1" applyFill="1" applyBorder="1" applyAlignment="1" applyProtection="1">
      <alignment horizontal="center" vertical="center"/>
      <protection locked="0"/>
    </xf>
    <xf numFmtId="0" fontId="23" fillId="0" borderId="17" xfId="0" applyFont="1" applyBorder="1" applyAlignment="1">
      <alignment horizontal="left" vertical="center"/>
    </xf>
    <xf numFmtId="0" fontId="23" fillId="0" borderId="17" xfId="0" applyFont="1" applyFill="1" applyBorder="1" applyAlignment="1">
      <alignment horizontal="right" vertical="center"/>
    </xf>
    <xf numFmtId="2" fontId="23" fillId="6" borderId="0" xfId="0" applyNumberFormat="1" applyFont="1" applyFill="1" applyBorder="1" applyAlignment="1" applyProtection="1">
      <alignment horizontal="center" vertical="center"/>
      <protection locked="0"/>
    </xf>
    <xf numFmtId="3" fontId="23" fillId="6" borderId="0" xfId="0" applyNumberFormat="1" applyFont="1" applyFill="1" applyBorder="1" applyAlignment="1" applyProtection="1">
      <alignment horizontal="center" vertical="center"/>
      <protection locked="0"/>
    </xf>
    <xf numFmtId="0" fontId="23" fillId="0" borderId="0" xfId="0" applyFont="1" applyFill="1" applyBorder="1" applyAlignment="1">
      <alignment horizontal="right" vertical="center"/>
    </xf>
    <xf numFmtId="4" fontId="23" fillId="0" borderId="0" xfId="0" applyNumberFormat="1" applyFont="1" applyBorder="1" applyAlignment="1">
      <alignment horizontal="center" vertical="center"/>
    </xf>
    <xf numFmtId="0" fontId="23" fillId="0" borderId="19" xfId="0" applyFont="1" applyBorder="1" applyAlignment="1">
      <alignment horizontal="right" vertical="center"/>
    </xf>
    <xf numFmtId="168" fontId="23" fillId="6" borderId="12" xfId="0" applyNumberFormat="1" applyFont="1" applyFill="1" applyBorder="1" applyAlignment="1" applyProtection="1">
      <alignment horizontal="center" vertical="center"/>
      <protection locked="0"/>
    </xf>
    <xf numFmtId="2" fontId="23" fillId="6" borderId="12" xfId="0" applyNumberFormat="1" applyFont="1" applyFill="1" applyBorder="1" applyAlignment="1" applyProtection="1">
      <alignment horizontal="center" vertical="center"/>
      <protection locked="0"/>
    </xf>
    <xf numFmtId="3" fontId="23" fillId="6" borderId="12" xfId="0" applyNumberFormat="1" applyFont="1" applyFill="1" applyBorder="1" applyAlignment="1" applyProtection="1">
      <alignment horizontal="center" vertical="center"/>
      <protection locked="0"/>
    </xf>
    <xf numFmtId="0" fontId="23" fillId="6" borderId="12" xfId="0" applyFont="1" applyFill="1" applyBorder="1" applyAlignment="1" applyProtection="1">
      <alignment horizontal="center" vertical="center"/>
      <protection locked="0"/>
    </xf>
    <xf numFmtId="0" fontId="23" fillId="0" borderId="21" xfId="0" applyFont="1" applyBorder="1" applyAlignment="1">
      <alignment horizontal="right" vertical="center"/>
    </xf>
    <xf numFmtId="168" fontId="23" fillId="0" borderId="22" xfId="0" applyNumberFormat="1" applyFont="1" applyBorder="1" applyAlignment="1">
      <alignment horizontal="center" vertical="center"/>
    </xf>
    <xf numFmtId="2" fontId="23" fillId="0" borderId="22" xfId="0" applyNumberFormat="1" applyFont="1" applyBorder="1" applyAlignment="1">
      <alignment horizontal="center" vertical="center"/>
    </xf>
    <xf numFmtId="3" fontId="23" fillId="0" borderId="22" xfId="0" applyNumberFormat="1" applyFont="1" applyBorder="1" applyAlignment="1">
      <alignment horizontal="center" vertical="center"/>
    </xf>
    <xf numFmtId="3" fontId="23" fillId="0" borderId="22" xfId="0" applyNumberFormat="1" applyFont="1" applyBorder="1" applyAlignment="1">
      <alignment vertical="center"/>
    </xf>
    <xf numFmtId="0" fontId="23" fillId="0" borderId="22" xfId="0" applyFont="1" applyBorder="1" applyAlignment="1">
      <alignment horizontal="center" vertical="center"/>
    </xf>
    <xf numFmtId="3" fontId="23" fillId="0" borderId="23" xfId="0" applyNumberFormat="1" applyFont="1" applyBorder="1" applyAlignment="1">
      <alignment vertical="center"/>
    </xf>
    <xf numFmtId="0" fontId="24" fillId="0" borderId="12" xfId="0" applyFont="1" applyFill="1" applyBorder="1" applyAlignment="1">
      <alignment vertical="center"/>
    </xf>
    <xf numFmtId="2" fontId="23" fillId="0" borderId="0" xfId="0" applyNumberFormat="1" applyFont="1" applyAlignment="1">
      <alignment vertical="center"/>
    </xf>
    <xf numFmtId="0" fontId="23" fillId="0" borderId="0" xfId="0" applyFont="1" applyAlignment="1">
      <alignment vertical="center" wrapText="1"/>
    </xf>
    <xf numFmtId="0" fontId="23" fillId="0" borderId="0" xfId="0" applyFont="1" applyBorder="1" applyAlignment="1">
      <alignment horizontal="right" vertical="center"/>
    </xf>
    <xf numFmtId="0" fontId="23" fillId="0" borderId="0" xfId="0" applyFont="1" applyBorder="1" applyAlignment="1">
      <alignment vertical="center"/>
    </xf>
    <xf numFmtId="0" fontId="23" fillId="0" borderId="17" xfId="0" applyFont="1" applyFill="1" applyBorder="1" applyAlignment="1">
      <alignment horizontal="left" vertical="center"/>
    </xf>
    <xf numFmtId="0" fontId="24" fillId="0" borderId="17" xfId="0" applyFont="1" applyBorder="1" applyAlignment="1">
      <alignment horizontal="left" vertical="center"/>
    </xf>
    <xf numFmtId="0" fontId="24" fillId="0" borderId="0" xfId="0" applyFont="1" applyBorder="1" applyAlignment="1">
      <alignment horizontal="right" vertical="center"/>
    </xf>
    <xf numFmtId="0" fontId="24" fillId="0" borderId="21" xfId="0" applyFont="1" applyBorder="1" applyAlignment="1">
      <alignment horizontal="left" vertical="center"/>
    </xf>
    <xf numFmtId="0" fontId="24" fillId="0" borderId="22" xfId="0" applyFont="1" applyBorder="1" applyAlignment="1">
      <alignment horizontal="right" vertical="center"/>
    </xf>
    <xf numFmtId="0" fontId="24" fillId="0" borderId="22" xfId="0" applyFont="1" applyBorder="1" applyAlignment="1">
      <alignment vertical="center"/>
    </xf>
    <xf numFmtId="0" fontId="24" fillId="0" borderId="22" xfId="0" applyFont="1" applyBorder="1" applyAlignment="1">
      <alignment horizontal="center" vertical="center"/>
    </xf>
    <xf numFmtId="0" fontId="24" fillId="0" borderId="23" xfId="0" applyFont="1" applyBorder="1" applyAlignment="1">
      <alignment vertical="center"/>
    </xf>
    <xf numFmtId="168" fontId="23" fillId="0" borderId="0" xfId="0" applyNumberFormat="1" applyFont="1" applyAlignment="1">
      <alignment vertical="center"/>
    </xf>
    <xf numFmtId="0" fontId="24" fillId="0" borderId="15" xfId="0" applyFont="1" applyBorder="1" applyAlignment="1">
      <alignment horizontal="center" vertical="center" wrapText="1"/>
    </xf>
    <xf numFmtId="2" fontId="24" fillId="0" borderId="15" xfId="0" applyNumberFormat="1" applyFont="1" applyBorder="1" applyAlignment="1">
      <alignment horizontal="center" vertical="center" wrapText="1"/>
    </xf>
    <xf numFmtId="0" fontId="24" fillId="0" borderId="16" xfId="0" applyFont="1" applyBorder="1" applyAlignment="1">
      <alignment horizontal="center" vertical="center" wrapText="1"/>
    </xf>
    <xf numFmtId="0" fontId="24" fillId="19" borderId="14" xfId="0" applyFont="1" applyFill="1" applyBorder="1" applyAlignment="1">
      <alignment horizontal="center" vertical="center"/>
    </xf>
    <xf numFmtId="0" fontId="26" fillId="0" borderId="0" xfId="0" applyFont="1" applyAlignment="1" applyProtection="1">
      <alignment vertical="center"/>
    </xf>
    <xf numFmtId="0" fontId="26" fillId="0" borderId="0" xfId="0" applyFont="1" applyAlignment="1" applyProtection="1">
      <alignment horizontal="center" vertical="center"/>
    </xf>
    <xf numFmtId="0" fontId="27" fillId="0" borderId="0" xfId="0" applyFont="1" applyAlignment="1" applyProtection="1">
      <alignment horizontal="left" vertical="center"/>
    </xf>
    <xf numFmtId="164" fontId="27" fillId="2" borderId="0" xfId="0" applyNumberFormat="1" applyFont="1" applyFill="1" applyBorder="1" applyAlignment="1" applyProtection="1">
      <alignment horizontal="center" vertical="center"/>
    </xf>
    <xf numFmtId="0" fontId="26" fillId="0" borderId="0" xfId="0" applyFont="1" applyBorder="1" applyAlignment="1" applyProtection="1">
      <alignment vertical="center"/>
    </xf>
    <xf numFmtId="166" fontId="26" fillId="6" borderId="1" xfId="0" applyNumberFormat="1"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protection locked="0"/>
    </xf>
    <xf numFmtId="164" fontId="26" fillId="7" borderId="1" xfId="0" applyNumberFormat="1" applyFont="1" applyFill="1" applyBorder="1" applyAlignment="1" applyProtection="1">
      <alignment horizontal="center" vertical="center" wrapText="1"/>
    </xf>
    <xf numFmtId="1" fontId="26" fillId="0" borderId="0" xfId="0" applyNumberFormat="1" applyFont="1" applyBorder="1" applyAlignment="1" applyProtection="1">
      <alignment vertical="center"/>
    </xf>
    <xf numFmtId="0" fontId="26" fillId="9" borderId="0" xfId="0" applyFont="1" applyFill="1" applyAlignment="1" applyProtection="1">
      <alignment vertical="center"/>
    </xf>
    <xf numFmtId="164" fontId="26" fillId="9" borderId="1" xfId="0" applyNumberFormat="1" applyFont="1" applyFill="1" applyBorder="1" applyAlignment="1" applyProtection="1">
      <alignment horizontal="center" vertical="center" wrapText="1"/>
    </xf>
    <xf numFmtId="0" fontId="26" fillId="2" borderId="0" xfId="0" applyFont="1" applyFill="1" applyAlignment="1" applyProtection="1">
      <alignment vertical="center"/>
    </xf>
    <xf numFmtId="10" fontId="26" fillId="0" borderId="0" xfId="0" applyNumberFormat="1" applyFont="1" applyAlignment="1" applyProtection="1">
      <alignment vertical="center"/>
    </xf>
    <xf numFmtId="0" fontId="28" fillId="0" borderId="0" xfId="0" applyFont="1" applyAlignment="1" applyProtection="1">
      <alignment vertical="center"/>
    </xf>
    <xf numFmtId="0" fontId="26" fillId="0" borderId="0" xfId="0" applyFont="1" applyAlignment="1" applyProtection="1">
      <alignment horizontal="center" vertical="center" wrapText="1"/>
    </xf>
    <xf numFmtId="0" fontId="27" fillId="5" borderId="6" xfId="0" applyFont="1" applyFill="1" applyBorder="1" applyAlignment="1" applyProtection="1">
      <alignment horizontal="left" vertical="center"/>
    </xf>
    <xf numFmtId="0" fontId="26" fillId="5" borderId="7" xfId="0" applyFont="1" applyFill="1" applyBorder="1" applyAlignment="1" applyProtection="1">
      <alignment vertical="center"/>
    </xf>
    <xf numFmtId="0" fontId="26" fillId="5" borderId="8" xfId="0" applyFont="1" applyFill="1" applyBorder="1" applyAlignment="1" applyProtection="1">
      <alignment vertical="center"/>
    </xf>
    <xf numFmtId="0" fontId="27" fillId="5" borderId="9" xfId="0" applyFont="1" applyFill="1" applyBorder="1" applyAlignment="1" applyProtection="1">
      <alignment horizontal="left" vertical="center"/>
    </xf>
    <xf numFmtId="0" fontId="26" fillId="5" borderId="0" xfId="0" applyFont="1" applyFill="1" applyBorder="1" applyAlignment="1" applyProtection="1">
      <alignment vertical="center"/>
    </xf>
    <xf numFmtId="0" fontId="26" fillId="5" borderId="10" xfId="0" applyFont="1" applyFill="1" applyBorder="1" applyAlignment="1" applyProtection="1">
      <alignment vertical="center"/>
    </xf>
    <xf numFmtId="0" fontId="27" fillId="5" borderId="11" xfId="0" applyFont="1" applyFill="1" applyBorder="1" applyAlignment="1" applyProtection="1">
      <alignment horizontal="left" vertical="center"/>
    </xf>
    <xf numFmtId="0" fontId="26" fillId="5" borderId="12" xfId="0" applyFont="1" applyFill="1" applyBorder="1" applyAlignment="1" applyProtection="1">
      <alignment vertical="center"/>
    </xf>
    <xf numFmtId="0" fontId="26" fillId="5" borderId="13" xfId="0" applyFont="1" applyFill="1" applyBorder="1" applyAlignment="1" applyProtection="1">
      <alignment vertical="center"/>
    </xf>
    <xf numFmtId="0" fontId="26" fillId="0" borderId="1" xfId="0" applyFont="1" applyBorder="1" applyAlignment="1" applyProtection="1">
      <alignment vertical="center" wrapText="1"/>
    </xf>
    <xf numFmtId="165" fontId="26" fillId="6" borderId="1" xfId="0" applyNumberFormat="1" applyFont="1" applyFill="1" applyBorder="1" applyAlignment="1" applyProtection="1">
      <alignment horizontal="right" vertical="center" wrapText="1"/>
      <protection locked="0"/>
    </xf>
    <xf numFmtId="0" fontId="26" fillId="0" borderId="1" xfId="0" applyFont="1" applyBorder="1" applyAlignment="1" applyProtection="1">
      <alignment horizontal="center" vertical="center" wrapText="1"/>
    </xf>
    <xf numFmtId="167" fontId="26" fillId="7" borderId="1" xfId="2" applyNumberFormat="1" applyFont="1" applyFill="1" applyBorder="1" applyAlignment="1" applyProtection="1">
      <alignment vertical="center"/>
    </xf>
    <xf numFmtId="43" fontId="26" fillId="7" borderId="1" xfId="2" applyNumberFormat="1" applyFont="1" applyFill="1" applyBorder="1" applyAlignment="1" applyProtection="1">
      <alignment vertical="center"/>
    </xf>
    <xf numFmtId="0" fontId="26" fillId="5" borderId="7"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164" fontId="26" fillId="5" borderId="0" xfId="0" applyNumberFormat="1" applyFont="1" applyFill="1" applyBorder="1" applyAlignment="1" applyProtection="1">
      <alignment vertical="center"/>
    </xf>
    <xf numFmtId="0" fontId="26" fillId="0" borderId="1" xfId="0" applyFont="1" applyBorder="1" applyAlignment="1" applyProtection="1">
      <alignment vertical="center"/>
    </xf>
    <xf numFmtId="0" fontId="23" fillId="0" borderId="29" xfId="0" applyFont="1" applyBorder="1" applyAlignment="1">
      <alignment horizontal="left" vertical="center"/>
    </xf>
    <xf numFmtId="4" fontId="23" fillId="0" borderId="30" xfId="0" applyNumberFormat="1" applyFont="1" applyBorder="1" applyAlignment="1">
      <alignment horizontal="center" vertical="center"/>
    </xf>
    <xf numFmtId="0" fontId="23" fillId="0" borderId="32" xfId="0" applyFont="1" applyFill="1" applyBorder="1" applyAlignment="1">
      <alignment horizontal="left" vertical="center"/>
    </xf>
    <xf numFmtId="4" fontId="23" fillId="0" borderId="34" xfId="0" applyNumberFormat="1" applyFont="1" applyBorder="1" applyAlignment="1">
      <alignment horizontal="center" vertical="center"/>
    </xf>
    <xf numFmtId="10" fontId="26" fillId="20" borderId="1" xfId="0" applyNumberFormat="1"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0" fontId="27" fillId="20" borderId="5" xfId="0" applyFont="1" applyFill="1" applyBorder="1" applyAlignment="1" applyProtection="1">
      <alignment horizontal="center" vertical="center" wrapText="1"/>
    </xf>
    <xf numFmtId="0" fontId="25" fillId="20" borderId="25" xfId="0" applyFont="1" applyFill="1" applyBorder="1" applyAlignment="1" applyProtection="1">
      <alignment horizontal="center" vertical="center" wrapText="1"/>
    </xf>
    <xf numFmtId="0" fontId="23" fillId="20" borderId="27" xfId="0" applyFont="1" applyFill="1" applyBorder="1" applyAlignment="1">
      <alignment horizontal="center" vertical="center" wrapText="1"/>
    </xf>
    <xf numFmtId="0" fontId="25" fillId="20" borderId="1" xfId="0" applyFont="1" applyFill="1" applyBorder="1" applyAlignment="1" applyProtection="1">
      <alignment horizontal="center" vertical="center" wrapText="1"/>
    </xf>
    <xf numFmtId="2" fontId="23" fillId="7" borderId="0" xfId="0" applyNumberFormat="1" applyFont="1" applyFill="1" applyBorder="1" applyAlignment="1">
      <alignment horizontal="center" vertical="center"/>
    </xf>
    <xf numFmtId="3" fontId="23" fillId="7" borderId="0" xfId="0" applyNumberFormat="1" applyFont="1" applyFill="1" applyBorder="1" applyAlignment="1">
      <alignment horizontal="center" vertical="center"/>
    </xf>
    <xf numFmtId="3" fontId="23" fillId="7" borderId="0" xfId="0" applyNumberFormat="1" applyFont="1" applyFill="1" applyBorder="1" applyAlignment="1">
      <alignment vertical="center"/>
    </xf>
    <xf numFmtId="3" fontId="23" fillId="7" borderId="12" xfId="0" applyNumberFormat="1" applyFont="1" applyFill="1" applyBorder="1" applyAlignment="1">
      <alignment vertical="center"/>
    </xf>
    <xf numFmtId="3" fontId="23" fillId="7" borderId="18" xfId="0" applyNumberFormat="1" applyFont="1" applyFill="1" applyBorder="1" applyAlignment="1">
      <alignment vertical="center"/>
    </xf>
    <xf numFmtId="3" fontId="23" fillId="7" borderId="20" xfId="0" applyNumberFormat="1" applyFont="1" applyFill="1" applyBorder="1" applyAlignment="1">
      <alignment vertical="center"/>
    </xf>
    <xf numFmtId="3" fontId="24" fillId="7" borderId="0" xfId="0" applyNumberFormat="1" applyFont="1" applyFill="1" applyBorder="1" applyAlignment="1">
      <alignment vertical="center"/>
    </xf>
    <xf numFmtId="3" fontId="24" fillId="7" borderId="22" xfId="0" applyNumberFormat="1" applyFont="1" applyFill="1" applyBorder="1" applyAlignment="1">
      <alignment vertical="center"/>
    </xf>
    <xf numFmtId="3" fontId="24" fillId="7" borderId="18" xfId="0" applyNumberFormat="1" applyFont="1" applyFill="1" applyBorder="1" applyAlignment="1">
      <alignment vertical="center"/>
    </xf>
    <xf numFmtId="0" fontId="24" fillId="21" borderId="14" xfId="0" applyFont="1" applyFill="1" applyBorder="1" applyAlignment="1">
      <alignment horizontal="center" vertical="center"/>
    </xf>
    <xf numFmtId="165" fontId="26" fillId="6" borderId="1" xfId="0" applyNumberFormat="1" applyFont="1" applyFill="1" applyBorder="1" applyAlignment="1" applyProtection="1">
      <alignment horizontal="left" vertical="center" wrapText="1"/>
      <protection locked="0"/>
    </xf>
    <xf numFmtId="0" fontId="0" fillId="0" borderId="1" xfId="0" applyFont="1" applyBorder="1" applyAlignment="1">
      <alignment horizontal="center" vertical="top" wrapText="1"/>
    </xf>
    <xf numFmtId="0" fontId="0" fillId="8" borderId="1" xfId="0" applyFill="1" applyBorder="1" applyAlignment="1">
      <alignment horizontal="center" vertical="top" wrapText="1"/>
    </xf>
    <xf numFmtId="0" fontId="0" fillId="8"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8" borderId="1" xfId="0"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26" fillId="6" borderId="2" xfId="0" applyFont="1" applyFill="1" applyBorder="1" applyAlignment="1" applyProtection="1">
      <alignment horizontal="left" vertical="center" wrapText="1"/>
      <protection locked="0"/>
    </xf>
    <xf numFmtId="0" fontId="26" fillId="6" borderId="3" xfId="0" applyFont="1" applyFill="1" applyBorder="1" applyAlignment="1" applyProtection="1">
      <alignment horizontal="left" vertical="center" wrapText="1"/>
      <protection locked="0"/>
    </xf>
    <xf numFmtId="0" fontId="26" fillId="6" borderId="4" xfId="0" applyFont="1" applyFill="1" applyBorder="1" applyAlignment="1" applyProtection="1">
      <alignment horizontal="left" vertical="center" wrapText="1"/>
      <protection locked="0"/>
    </xf>
    <xf numFmtId="2" fontId="12" fillId="12" borderId="7" xfId="0" applyNumberFormat="1" applyFont="1" applyFill="1" applyBorder="1" applyAlignment="1">
      <alignment horizontal="left" vertical="center"/>
    </xf>
    <xf numFmtId="2" fontId="12" fillId="12" borderId="12" xfId="0" applyNumberFormat="1" applyFont="1" applyFill="1" applyBorder="1" applyAlignment="1">
      <alignment horizontal="left" vertical="center"/>
    </xf>
    <xf numFmtId="2" fontId="0" fillId="11" borderId="7" xfId="0" applyNumberFormat="1" applyFill="1" applyBorder="1" applyAlignment="1">
      <alignment horizontal="left" vertical="center"/>
    </xf>
    <xf numFmtId="2" fontId="0" fillId="11" borderId="12" xfId="0" applyNumberFormat="1" applyFill="1" applyBorder="1" applyAlignment="1">
      <alignment horizontal="left" vertical="center"/>
    </xf>
    <xf numFmtId="2" fontId="0" fillId="15" borderId="7" xfId="0" applyNumberFormat="1" applyFill="1" applyBorder="1" applyAlignment="1">
      <alignment horizontal="left" vertical="center"/>
    </xf>
    <xf numFmtId="2" fontId="0" fillId="15" borderId="12" xfId="0" applyNumberFormat="1" applyFill="1" applyBorder="1" applyAlignment="1">
      <alignment horizontal="left" vertical="center"/>
    </xf>
    <xf numFmtId="2" fontId="12" fillId="12" borderId="0" xfId="0" applyNumberFormat="1" applyFont="1" applyFill="1" applyBorder="1" applyAlignment="1">
      <alignment horizontal="lef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24" fillId="18" borderId="0" xfId="0" applyFont="1" applyFill="1" applyAlignment="1">
      <alignment horizontal="left" vertical="center" wrapText="1"/>
    </xf>
    <xf numFmtId="3" fontId="0" fillId="7" borderId="1" xfId="0" applyNumberFormat="1" applyFill="1" applyBorder="1" applyAlignment="1" applyProtection="1">
      <alignment horizontal="center" vertical="center"/>
    </xf>
    <xf numFmtId="0" fontId="0" fillId="0" borderId="0" xfId="0" applyAlignment="1" applyProtection="1">
      <alignment horizontal="left" vertical="center" wrapText="1"/>
    </xf>
    <xf numFmtId="0" fontId="4" fillId="3" borderId="1" xfId="0" applyFont="1" applyFill="1" applyBorder="1" applyAlignment="1" applyProtection="1">
      <alignment horizontal="center" vertical="center" wrapText="1"/>
    </xf>
    <xf numFmtId="0" fontId="26" fillId="6" borderId="2" xfId="0" applyFont="1" applyFill="1" applyBorder="1" applyAlignment="1" applyProtection="1">
      <alignment vertical="center" wrapText="1"/>
      <protection locked="0"/>
    </xf>
    <xf numFmtId="0" fontId="26" fillId="6" borderId="3" xfId="0" applyFont="1" applyFill="1" applyBorder="1" applyAlignment="1" applyProtection="1">
      <alignment vertical="center" wrapText="1"/>
      <protection locked="0"/>
    </xf>
    <xf numFmtId="0" fontId="26" fillId="6" borderId="4" xfId="0" applyFont="1" applyFill="1" applyBorder="1" applyAlignment="1" applyProtection="1">
      <alignment vertical="center" wrapText="1"/>
      <protection locked="0"/>
    </xf>
  </cellXfs>
  <cellStyles count="3">
    <cellStyle name="Comma" xfId="2" builtinId="3"/>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17B4E"/>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E3"/>
      <rgbColor rgb="00BBCCDD"/>
      <rgbColor rgb="00F9C7D7"/>
      <rgbColor rgb="00EFE5DC"/>
      <rgbColor rgb="00E0E3EC"/>
      <rgbColor rgb="003E70A1"/>
      <rgbColor rgb="0036ACA2"/>
      <rgbColor rgb="00AEC53D"/>
      <rgbColor rgb="00BBC1D5"/>
      <rgbColor rgb="007D89AF"/>
      <rgbColor rgb="004C577C"/>
      <rgbColor rgb="006A4A2F"/>
      <rgbColor rgb="00B2B2B2"/>
      <rgbColor rgb="00003366"/>
      <rgbColor rgb="0036AD36"/>
      <rgbColor rgb="001B571B"/>
      <rgbColor rgb="0058631F"/>
      <rgbColor rgb="0030374E"/>
      <rgbColor rgb="00D0B095"/>
      <rgbColor rgb="00231910"/>
      <rgbColor rgb="00333333"/>
    </indexedColors>
    <mruColors>
      <color rgb="FF66FFFF"/>
      <color rgb="FF0000FF"/>
      <color rgb="FFCC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3</xdr:row>
      <xdr:rowOff>0</xdr:rowOff>
    </xdr:from>
    <xdr:to>
      <xdr:col>12</xdr:col>
      <xdr:colOff>114300</xdr:colOff>
      <xdr:row>28</xdr:row>
      <xdr:rowOff>47625</xdr:rowOff>
    </xdr:to>
    <xdr:pic>
      <xdr:nvPicPr>
        <xdr:cNvPr id="9217" name="Picture 1"/>
        <xdr:cNvPicPr>
          <a:picLocks noChangeAspect="1" noChangeArrowheads="1"/>
        </xdr:cNvPicPr>
      </xdr:nvPicPr>
      <xdr:blipFill>
        <a:blip xmlns:r="http://schemas.openxmlformats.org/officeDocument/2006/relationships" r:embed="rId1" cstate="print"/>
        <a:srcRect l="17969" t="22656" r="11328" b="21354"/>
        <a:stretch>
          <a:fillRect/>
        </a:stretch>
      </xdr:blipFill>
      <xdr:spPr bwMode="auto">
        <a:xfrm>
          <a:off x="533400" y="485775"/>
          <a:ext cx="6896100" cy="4095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352425</xdr:colOff>
      <xdr:row>14</xdr:row>
      <xdr:rowOff>47625</xdr:rowOff>
    </xdr:from>
    <xdr:to>
      <xdr:col>3</xdr:col>
      <xdr:colOff>381001</xdr:colOff>
      <xdr:row>30</xdr:row>
      <xdr:rowOff>114300</xdr:rowOff>
    </xdr:to>
    <xdr:cxnSp macro="">
      <xdr:nvCxnSpPr>
        <xdr:cNvPr id="4" name="Straight Arrow Connector 3"/>
        <xdr:cNvCxnSpPr/>
      </xdr:nvCxnSpPr>
      <xdr:spPr>
        <a:xfrm flipH="1">
          <a:off x="1476375" y="4095750"/>
          <a:ext cx="809626" cy="2667000"/>
        </a:xfrm>
        <a:prstGeom prst="straightConnector1">
          <a:avLst/>
        </a:prstGeom>
        <a:ln w="444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iamidade.gov/was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election activeCell="B13" sqref="B13"/>
    </sheetView>
  </sheetViews>
  <sheetFormatPr defaultRowHeight="27" customHeight="1" x14ac:dyDescent="0.2"/>
  <cols>
    <col min="1" max="1" width="11.5703125" style="5" customWidth="1"/>
    <col min="2" max="2" width="10.5703125" style="5" customWidth="1"/>
    <col min="3" max="3" width="8.42578125" style="11" customWidth="1"/>
    <col min="4" max="4" width="8.42578125" customWidth="1"/>
    <col min="5" max="5" width="10.28515625" style="2" bestFit="1" customWidth="1"/>
    <col min="6" max="6" width="7.85546875" style="10" bestFit="1" customWidth="1"/>
    <col min="8" max="8" width="10.7109375" style="12" customWidth="1"/>
    <col min="9" max="9" width="7.85546875" style="4" customWidth="1"/>
    <col min="10" max="11" width="9.140625" style="5"/>
    <col min="12" max="12" width="10.140625" style="5" bestFit="1" customWidth="1"/>
    <col min="13" max="16384" width="9.140625" style="5"/>
  </cols>
  <sheetData>
    <row r="1" spans="1:14" ht="6.75" customHeight="1" x14ac:dyDescent="0.2"/>
    <row r="2" spans="1:14" ht="12" customHeight="1" x14ac:dyDescent="0.2">
      <c r="A2" s="23" t="s">
        <v>10</v>
      </c>
      <c r="C2" s="256"/>
      <c r="D2" s="256"/>
      <c r="E2" s="256"/>
      <c r="F2" s="256"/>
      <c r="G2" s="256"/>
      <c r="H2" s="256"/>
      <c r="I2" s="256"/>
      <c r="J2" s="256"/>
    </row>
    <row r="3" spans="1:14" ht="12" customHeight="1" x14ac:dyDescent="0.2">
      <c r="A3" s="23" t="s">
        <v>9</v>
      </c>
      <c r="C3" s="256"/>
      <c r="D3" s="256"/>
      <c r="E3" s="256"/>
      <c r="F3" s="256"/>
      <c r="G3" s="256"/>
      <c r="H3" s="256"/>
      <c r="I3" s="256"/>
      <c r="J3" s="256"/>
    </row>
    <row r="4" spans="1:14" ht="12" customHeight="1" x14ac:dyDescent="0.2">
      <c r="B4" s="3"/>
      <c r="C4" s="3"/>
      <c r="D4" s="3"/>
      <c r="E4" s="3"/>
      <c r="F4" s="3"/>
      <c r="G4" s="3"/>
      <c r="H4" s="4"/>
      <c r="I4" s="5"/>
    </row>
    <row r="5" spans="1:14" s="7" customFormat="1" ht="68.25" customHeight="1" x14ac:dyDescent="0.2">
      <c r="B5" s="6" t="s">
        <v>6</v>
      </c>
      <c r="C5" s="6" t="s">
        <v>3</v>
      </c>
      <c r="D5" s="6" t="s">
        <v>1</v>
      </c>
      <c r="E5" s="6" t="s">
        <v>0</v>
      </c>
      <c r="F5" s="6" t="s">
        <v>4</v>
      </c>
      <c r="G5" s="6" t="s">
        <v>2</v>
      </c>
      <c r="H5" s="6" t="s">
        <v>39</v>
      </c>
      <c r="K5"/>
    </row>
    <row r="6" spans="1:14" s="4" customFormat="1" ht="27" customHeight="1" x14ac:dyDescent="0.2">
      <c r="A6" s="16" t="s">
        <v>5</v>
      </c>
      <c r="B6" s="14">
        <v>125000</v>
      </c>
      <c r="C6" s="24">
        <v>10.125</v>
      </c>
      <c r="D6" s="18">
        <v>10</v>
      </c>
      <c r="E6" s="15">
        <v>2.8500000000000001E-2</v>
      </c>
      <c r="F6" s="17">
        <f>(C6*1000000)/365</f>
        <v>27739.726027397261</v>
      </c>
      <c r="G6" s="17">
        <f>F6*D6</f>
        <v>277397.26027397258</v>
      </c>
      <c r="H6" s="1">
        <f>-PMT(E6,D6,B6)/(F6*365/1000)</f>
        <v>1.4362328172955878</v>
      </c>
      <c r="K6"/>
      <c r="L6" s="7"/>
      <c r="M6" s="7"/>
      <c r="N6" s="7"/>
    </row>
    <row r="7" spans="1:14" ht="27" customHeight="1" x14ac:dyDescent="0.2">
      <c r="B7" s="14"/>
      <c r="C7" s="13"/>
      <c r="D7" s="18"/>
      <c r="E7" s="15">
        <v>2.8500000000000001E-2</v>
      </c>
      <c r="F7" s="17">
        <f>(C7*1000000)/365</f>
        <v>0</v>
      </c>
      <c r="G7" s="17">
        <f>F7*D7</f>
        <v>0</v>
      </c>
      <c r="H7" s="1" t="e">
        <f>-PMT(E7,D7,B7)/(F7*365/1000)</f>
        <v>#NUM!</v>
      </c>
      <c r="I7" s="5"/>
      <c r="K7"/>
      <c r="L7" s="7"/>
      <c r="M7" s="7"/>
      <c r="N7" s="7"/>
    </row>
    <row r="8" spans="1:14" ht="27" customHeight="1" x14ac:dyDescent="0.2">
      <c r="B8" s="20" t="s">
        <v>16</v>
      </c>
      <c r="C8" s="5"/>
      <c r="D8" s="5"/>
      <c r="E8" s="5"/>
      <c r="F8" s="5"/>
      <c r="G8" s="5"/>
      <c r="H8" s="5"/>
      <c r="I8" s="5"/>
      <c r="K8"/>
      <c r="L8" s="7"/>
      <c r="M8" s="7"/>
      <c r="N8" s="7"/>
    </row>
    <row r="9" spans="1:14" ht="12.75" x14ac:dyDescent="0.2">
      <c r="A9" s="19" t="s">
        <v>13</v>
      </c>
      <c r="B9" s="5" t="s">
        <v>22</v>
      </c>
      <c r="C9" s="5"/>
      <c r="D9" s="5"/>
      <c r="E9" s="5"/>
      <c r="F9" s="5"/>
      <c r="G9" s="5"/>
      <c r="H9" s="5"/>
      <c r="I9" s="5"/>
      <c r="K9"/>
      <c r="L9" s="7"/>
      <c r="M9" s="7"/>
      <c r="N9" s="7"/>
    </row>
    <row r="10" spans="1:14" s="8" customFormat="1" ht="12.75" x14ac:dyDescent="0.2">
      <c r="A10" s="19" t="s">
        <v>14</v>
      </c>
      <c r="B10" s="5" t="s">
        <v>7</v>
      </c>
      <c r="K10" s="9"/>
    </row>
    <row r="11" spans="1:14" ht="12.75" x14ac:dyDescent="0.2">
      <c r="A11" s="19"/>
      <c r="B11" s="8" t="s">
        <v>8</v>
      </c>
      <c r="C11" s="5"/>
      <c r="D11" s="5"/>
      <c r="E11" s="5"/>
      <c r="F11" s="5"/>
      <c r="G11" s="5"/>
      <c r="H11" s="5"/>
      <c r="I11" s="5"/>
    </row>
    <row r="12" spans="1:14" ht="12.75" x14ac:dyDescent="0.2">
      <c r="A12" s="19" t="s">
        <v>15</v>
      </c>
      <c r="B12" s="5" t="s">
        <v>11</v>
      </c>
      <c r="C12"/>
      <c r="D12" s="2"/>
      <c r="E12" s="10"/>
      <c r="F12" s="5"/>
      <c r="G12" s="12"/>
      <c r="H12" s="4"/>
      <c r="I12" s="5"/>
    </row>
    <row r="13" spans="1:14" ht="12.75" x14ac:dyDescent="0.2">
      <c r="B13" s="5" t="s">
        <v>12</v>
      </c>
      <c r="C13"/>
      <c r="D13" s="2"/>
      <c r="E13" s="10"/>
      <c r="F13" s="5"/>
      <c r="G13" s="12"/>
      <c r="H13" s="4"/>
      <c r="I13" s="5"/>
    </row>
    <row r="14" spans="1:14" ht="12.75" x14ac:dyDescent="0.2">
      <c r="A14" s="19" t="s">
        <v>17</v>
      </c>
      <c r="B14" s="5" t="s">
        <v>38</v>
      </c>
      <c r="C14"/>
      <c r="D14" s="2"/>
      <c r="E14" s="10"/>
      <c r="F14" s="5"/>
      <c r="G14" s="12"/>
      <c r="H14" s="4"/>
      <c r="I14" s="5"/>
    </row>
    <row r="15" spans="1:14" ht="15" customHeight="1" x14ac:dyDescent="0.2">
      <c r="B15" s="21"/>
      <c r="C15" s="5"/>
      <c r="D15" s="2"/>
      <c r="E15" s="10"/>
      <c r="F15"/>
      <c r="G15" s="12"/>
      <c r="H15" s="4"/>
      <c r="I15" s="5"/>
    </row>
    <row r="16" spans="1:14" ht="33" customHeight="1" x14ac:dyDescent="0.2">
      <c r="B16" s="257" t="s">
        <v>18</v>
      </c>
      <c r="C16" s="259"/>
      <c r="D16" s="259"/>
      <c r="E16" s="258"/>
      <c r="F16" s="257" t="s">
        <v>19</v>
      </c>
      <c r="G16" s="258"/>
      <c r="H16" s="257" t="s">
        <v>35</v>
      </c>
      <c r="I16" s="258"/>
    </row>
    <row r="17" spans="2:9" ht="12.75" x14ac:dyDescent="0.2">
      <c r="B17" s="254" t="s">
        <v>23</v>
      </c>
      <c r="C17" s="255"/>
      <c r="D17" s="255"/>
      <c r="E17" s="255"/>
      <c r="F17" s="251">
        <v>15</v>
      </c>
      <c r="G17" s="251"/>
      <c r="H17" s="251">
        <v>15</v>
      </c>
      <c r="I17" s="251"/>
    </row>
    <row r="18" spans="2:9" ht="12.75" x14ac:dyDescent="0.2">
      <c r="B18" s="254" t="s">
        <v>24</v>
      </c>
      <c r="C18" s="255"/>
      <c r="D18" s="255"/>
      <c r="E18" s="255"/>
      <c r="F18" s="251">
        <v>8</v>
      </c>
      <c r="G18" s="251"/>
      <c r="H18" s="251">
        <v>8</v>
      </c>
      <c r="I18" s="251"/>
    </row>
    <row r="19" spans="2:9" ht="12.75" x14ac:dyDescent="0.2">
      <c r="B19" s="254" t="s">
        <v>25</v>
      </c>
      <c r="C19" s="255"/>
      <c r="D19" s="255"/>
      <c r="E19" s="255"/>
      <c r="F19" s="251">
        <v>25</v>
      </c>
      <c r="G19" s="251"/>
      <c r="H19" s="251">
        <v>40</v>
      </c>
      <c r="I19" s="251"/>
    </row>
    <row r="20" spans="2:9" ht="12.75" x14ac:dyDescent="0.2">
      <c r="B20" s="254" t="s">
        <v>26</v>
      </c>
      <c r="C20" s="255"/>
      <c r="D20" s="255"/>
      <c r="E20" s="255"/>
      <c r="F20" s="251">
        <v>25</v>
      </c>
      <c r="G20" s="251"/>
      <c r="H20" s="251" t="s">
        <v>21</v>
      </c>
      <c r="I20" s="251"/>
    </row>
    <row r="21" spans="2:9" ht="12.75" x14ac:dyDescent="0.2">
      <c r="B21" s="254" t="s">
        <v>27</v>
      </c>
      <c r="C21" s="255"/>
      <c r="D21" s="255"/>
      <c r="E21" s="255"/>
      <c r="F21" s="251">
        <v>5</v>
      </c>
      <c r="G21" s="251"/>
      <c r="H21" s="251">
        <v>5</v>
      </c>
      <c r="I21" s="251"/>
    </row>
    <row r="22" spans="2:9" ht="12.75" x14ac:dyDescent="0.2">
      <c r="B22" s="254" t="s">
        <v>28</v>
      </c>
      <c r="C22" s="255"/>
      <c r="D22" s="255"/>
      <c r="E22" s="255"/>
      <c r="F22" s="251">
        <v>3</v>
      </c>
      <c r="G22" s="251"/>
      <c r="H22" s="251">
        <v>3</v>
      </c>
      <c r="I22" s="251"/>
    </row>
    <row r="23" spans="2:9" ht="12.75" x14ac:dyDescent="0.2">
      <c r="B23" s="254" t="s">
        <v>29</v>
      </c>
      <c r="C23" s="255"/>
      <c r="D23" s="255"/>
      <c r="E23" s="255"/>
      <c r="F23" s="251">
        <v>20</v>
      </c>
      <c r="G23" s="251"/>
      <c r="H23" s="251">
        <v>11</v>
      </c>
      <c r="I23" s="251"/>
    </row>
    <row r="24" spans="2:9" ht="12.75" x14ac:dyDescent="0.2">
      <c r="B24" s="254" t="s">
        <v>30</v>
      </c>
      <c r="C24" s="255"/>
      <c r="D24" s="255"/>
      <c r="E24" s="255"/>
      <c r="F24" s="251">
        <v>5</v>
      </c>
      <c r="G24" s="251"/>
      <c r="H24" s="251">
        <v>5</v>
      </c>
      <c r="I24" s="251"/>
    </row>
    <row r="25" spans="2:9" ht="13.5" customHeight="1" x14ac:dyDescent="0.2">
      <c r="B25" s="254" t="s">
        <v>31</v>
      </c>
      <c r="C25" s="255"/>
      <c r="D25" s="255"/>
      <c r="E25" s="255"/>
      <c r="F25" s="251">
        <v>5</v>
      </c>
      <c r="G25" s="251"/>
      <c r="H25" s="251" t="s">
        <v>21</v>
      </c>
      <c r="I25" s="251"/>
    </row>
    <row r="26" spans="2:9" ht="12.75" x14ac:dyDescent="0.2">
      <c r="B26" s="254" t="s">
        <v>32</v>
      </c>
      <c r="C26" s="255"/>
      <c r="D26" s="255"/>
      <c r="E26" s="255"/>
      <c r="F26" s="251" t="s">
        <v>20</v>
      </c>
      <c r="G26" s="251"/>
      <c r="H26" s="251" t="s">
        <v>21</v>
      </c>
      <c r="I26" s="251"/>
    </row>
    <row r="27" spans="2:9" ht="12.75" x14ac:dyDescent="0.2">
      <c r="B27" s="22" t="s">
        <v>33</v>
      </c>
      <c r="C27" s="252" t="s">
        <v>34</v>
      </c>
      <c r="D27" s="253"/>
      <c r="E27" s="253"/>
      <c r="F27" s="251"/>
      <c r="G27" s="251"/>
      <c r="H27" s="251"/>
      <c r="I27" s="251"/>
    </row>
    <row r="28" spans="2:9" ht="11.25" customHeight="1" x14ac:dyDescent="0.2">
      <c r="B28" s="11"/>
      <c r="C28"/>
      <c r="D28" s="2"/>
      <c r="E28" s="10"/>
      <c r="F28"/>
      <c r="G28" s="12"/>
      <c r="H28" s="4"/>
      <c r="I28" s="5"/>
    </row>
    <row r="29" spans="2:9" ht="15" customHeight="1" x14ac:dyDescent="0.2">
      <c r="B29" s="5" t="s">
        <v>36</v>
      </c>
      <c r="C29"/>
      <c r="D29" s="2"/>
      <c r="E29" s="10"/>
      <c r="F29"/>
      <c r="G29" s="12"/>
      <c r="H29" s="4"/>
      <c r="I29" s="5"/>
    </row>
    <row r="30" spans="2:9" ht="18" customHeight="1" x14ac:dyDescent="0.2">
      <c r="B30" s="5" t="s">
        <v>37</v>
      </c>
      <c r="C30"/>
      <c r="D30" s="2"/>
      <c r="E30" s="10"/>
      <c r="F30"/>
      <c r="G30" s="12"/>
      <c r="H30" s="4"/>
      <c r="I30" s="5"/>
    </row>
    <row r="31" spans="2:9" ht="27" customHeight="1" x14ac:dyDescent="0.2">
      <c r="B31" s="11"/>
      <c r="C31"/>
      <c r="D31" s="2"/>
      <c r="E31" s="10"/>
      <c r="F31"/>
      <c r="G31" s="12"/>
      <c r="H31" s="4"/>
      <c r="I31" s="5"/>
    </row>
    <row r="32" spans="2:9" ht="27" customHeight="1" x14ac:dyDescent="0.2">
      <c r="B32" s="11"/>
      <c r="C32"/>
      <c r="D32" s="2"/>
      <c r="E32" s="10"/>
      <c r="F32"/>
      <c r="G32" s="12"/>
      <c r="H32" s="4"/>
      <c r="I32" s="5"/>
    </row>
  </sheetData>
  <mergeCells count="38">
    <mergeCell ref="C2:J2"/>
    <mergeCell ref="C3:J3"/>
    <mergeCell ref="B17:E17"/>
    <mergeCell ref="B18:E18"/>
    <mergeCell ref="H21:I21"/>
    <mergeCell ref="H16:I16"/>
    <mergeCell ref="H17:I17"/>
    <mergeCell ref="H18:I18"/>
    <mergeCell ref="H19:I19"/>
    <mergeCell ref="H20:I20"/>
    <mergeCell ref="F20:G20"/>
    <mergeCell ref="F21:G21"/>
    <mergeCell ref="F16:G16"/>
    <mergeCell ref="B16:E16"/>
    <mergeCell ref="F17:G17"/>
    <mergeCell ref="F18:G18"/>
    <mergeCell ref="F22:G22"/>
    <mergeCell ref="B19:E19"/>
    <mergeCell ref="B20:E20"/>
    <mergeCell ref="B21:E21"/>
    <mergeCell ref="B22:E22"/>
    <mergeCell ref="F19:G19"/>
    <mergeCell ref="F27:G27"/>
    <mergeCell ref="H27:I27"/>
    <mergeCell ref="C27:E27"/>
    <mergeCell ref="F23:G23"/>
    <mergeCell ref="F24:G24"/>
    <mergeCell ref="F25:G25"/>
    <mergeCell ref="F26:G26"/>
    <mergeCell ref="B24:E24"/>
    <mergeCell ref="B25:E25"/>
    <mergeCell ref="B26:E26"/>
    <mergeCell ref="B23:E23"/>
    <mergeCell ref="H22:I22"/>
    <mergeCell ref="H23:I23"/>
    <mergeCell ref="H24:I24"/>
    <mergeCell ref="H25:I25"/>
    <mergeCell ref="H26:I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showGridLines="0" tabSelected="1" view="pageBreakPreview" zoomScaleNormal="100" zoomScaleSheetLayoutView="100" workbookViewId="0">
      <selection activeCell="A12" sqref="A12"/>
    </sheetView>
  </sheetViews>
  <sheetFormatPr defaultRowHeight="27" customHeight="1" x14ac:dyDescent="0.2"/>
  <cols>
    <col min="1" max="1" width="33.5703125" style="197" customWidth="1"/>
    <col min="2" max="2" width="14" style="197" customWidth="1"/>
    <col min="3" max="3" width="13" style="198" customWidth="1"/>
    <col min="4" max="4" width="10.140625" style="198" customWidth="1"/>
    <col min="5" max="5" width="10.85546875" style="197" customWidth="1"/>
    <col min="6" max="6" width="14.7109375" style="197" customWidth="1"/>
    <col min="7" max="7" width="11.42578125" style="197" customWidth="1"/>
    <col min="8" max="8" width="6.7109375" style="197" customWidth="1"/>
    <col min="9" max="9" width="21.85546875" style="197" customWidth="1"/>
    <col min="10" max="10" width="12.140625" style="197" customWidth="1"/>
    <col min="11" max="11" width="12.85546875" style="197" customWidth="1"/>
    <col min="12" max="12" width="9.140625" style="197"/>
    <col min="13" max="13" width="9.140625" style="197" customWidth="1"/>
    <col min="14" max="14" width="6.140625" style="197" customWidth="1"/>
    <col min="15" max="16" width="12.7109375" style="197" customWidth="1"/>
    <col min="17" max="17" width="2.7109375" style="197" customWidth="1"/>
    <col min="18" max="16384" width="9.140625" style="197"/>
  </cols>
  <sheetData>
    <row r="2" spans="1:9" ht="15" x14ac:dyDescent="0.2"/>
    <row r="3" spans="1:9" ht="15" x14ac:dyDescent="0.2">
      <c r="A3" s="199" t="s">
        <v>40</v>
      </c>
      <c r="B3" s="260"/>
      <c r="C3" s="261"/>
      <c r="D3" s="261"/>
      <c r="E3" s="261"/>
      <c r="F3" s="262"/>
    </row>
    <row r="4" spans="1:9" ht="15" x14ac:dyDescent="0.2">
      <c r="A4" s="199" t="s">
        <v>41</v>
      </c>
      <c r="B4" s="277"/>
      <c r="C4" s="278"/>
      <c r="D4" s="278"/>
      <c r="E4" s="278"/>
      <c r="F4" s="279"/>
    </row>
    <row r="5" spans="1:9" ht="15" x14ac:dyDescent="0.2">
      <c r="B5" s="200"/>
      <c r="C5" s="200"/>
      <c r="D5" s="200"/>
      <c r="G5" s="200"/>
      <c r="H5" s="200"/>
      <c r="I5" s="200"/>
    </row>
    <row r="6" spans="1:9" ht="60" x14ac:dyDescent="0.2">
      <c r="A6" s="236" t="s">
        <v>64</v>
      </c>
      <c r="B6" s="236" t="s">
        <v>201</v>
      </c>
      <c r="C6" s="236" t="s">
        <v>175</v>
      </c>
      <c r="D6" s="236" t="s">
        <v>66</v>
      </c>
      <c r="E6" s="235" t="s">
        <v>4</v>
      </c>
      <c r="F6" s="235" t="s">
        <v>69</v>
      </c>
      <c r="G6" s="236" t="s">
        <v>196</v>
      </c>
    </row>
    <row r="7" spans="1:9" s="201" customFormat="1" ht="15" x14ac:dyDescent="0.2">
      <c r="A7" s="250"/>
      <c r="B7" s="222"/>
      <c r="C7" s="202"/>
      <c r="D7" s="203"/>
      <c r="E7" s="224">
        <f t="shared" ref="E7:E14" si="0">(C7*1000000)/365</f>
        <v>0</v>
      </c>
      <c r="F7" s="225">
        <f>C7*D7</f>
        <v>0</v>
      </c>
      <c r="G7" s="204">
        <f>IF(D7=0,0,-PMT($B$17,D7,B7)/((E7*365)/1000))</f>
        <v>0</v>
      </c>
      <c r="H7" s="197"/>
    </row>
    <row r="8" spans="1:9" ht="15" x14ac:dyDescent="0.2">
      <c r="A8" s="250"/>
      <c r="B8" s="222"/>
      <c r="C8" s="202"/>
      <c r="D8" s="203"/>
      <c r="E8" s="224">
        <f t="shared" si="0"/>
        <v>0</v>
      </c>
      <c r="F8" s="225">
        <f t="shared" ref="F8:F14" si="1">C8*D8</f>
        <v>0</v>
      </c>
      <c r="G8" s="204">
        <f t="shared" ref="G8:G14" si="2">IF(D8=0,0,-PMT($B$17,D8,B8)/((E8*365)/1000))</f>
        <v>0</v>
      </c>
    </row>
    <row r="9" spans="1:9" ht="15" x14ac:dyDescent="0.2">
      <c r="A9" s="250"/>
      <c r="B9" s="222"/>
      <c r="C9" s="202"/>
      <c r="D9" s="203"/>
      <c r="E9" s="224">
        <f t="shared" si="0"/>
        <v>0</v>
      </c>
      <c r="F9" s="225">
        <f t="shared" si="1"/>
        <v>0</v>
      </c>
      <c r="G9" s="204">
        <f t="shared" si="2"/>
        <v>0</v>
      </c>
      <c r="H9" s="205"/>
    </row>
    <row r="10" spans="1:9" ht="15" x14ac:dyDescent="0.2">
      <c r="A10" s="250"/>
      <c r="B10" s="222"/>
      <c r="C10" s="202"/>
      <c r="D10" s="203"/>
      <c r="E10" s="224">
        <f t="shared" si="0"/>
        <v>0</v>
      </c>
      <c r="F10" s="225">
        <f t="shared" si="1"/>
        <v>0</v>
      </c>
      <c r="G10" s="204">
        <f t="shared" si="2"/>
        <v>0</v>
      </c>
    </row>
    <row r="11" spans="1:9" ht="15" x14ac:dyDescent="0.2">
      <c r="A11" s="250"/>
      <c r="B11" s="222"/>
      <c r="C11" s="202"/>
      <c r="D11" s="203"/>
      <c r="E11" s="224">
        <f t="shared" si="0"/>
        <v>0</v>
      </c>
      <c r="F11" s="225">
        <f t="shared" si="1"/>
        <v>0</v>
      </c>
      <c r="G11" s="204">
        <f t="shared" si="2"/>
        <v>0</v>
      </c>
    </row>
    <row r="12" spans="1:9" ht="15" x14ac:dyDescent="0.2">
      <c r="A12" s="250"/>
      <c r="B12" s="222"/>
      <c r="C12" s="202"/>
      <c r="D12" s="203"/>
      <c r="E12" s="224">
        <f t="shared" si="0"/>
        <v>0</v>
      </c>
      <c r="F12" s="225">
        <f t="shared" si="1"/>
        <v>0</v>
      </c>
      <c r="G12" s="204">
        <f t="shared" si="2"/>
        <v>0</v>
      </c>
    </row>
    <row r="13" spans="1:9" ht="15" x14ac:dyDescent="0.2">
      <c r="A13" s="250"/>
      <c r="B13" s="222"/>
      <c r="C13" s="202"/>
      <c r="D13" s="203"/>
      <c r="E13" s="224">
        <f t="shared" si="0"/>
        <v>0</v>
      </c>
      <c r="F13" s="225">
        <f t="shared" si="1"/>
        <v>0</v>
      </c>
      <c r="G13" s="204">
        <f t="shared" si="2"/>
        <v>0</v>
      </c>
    </row>
    <row r="14" spans="1:9" ht="12.75" customHeight="1" x14ac:dyDescent="0.2">
      <c r="A14" s="250"/>
      <c r="B14" s="222"/>
      <c r="C14" s="202"/>
      <c r="D14" s="203"/>
      <c r="E14" s="224">
        <f t="shared" si="0"/>
        <v>0</v>
      </c>
      <c r="F14" s="225">
        <f t="shared" si="1"/>
        <v>0</v>
      </c>
      <c r="G14" s="204">
        <f t="shared" si="2"/>
        <v>0</v>
      </c>
    </row>
    <row r="15" spans="1:9" ht="12.75" customHeight="1" x14ac:dyDescent="0.2">
      <c r="B15" s="206" t="s">
        <v>67</v>
      </c>
      <c r="C15" s="206"/>
      <c r="D15" s="206"/>
      <c r="E15" s="206"/>
      <c r="F15" s="206"/>
      <c r="G15" s="207" t="e">
        <f>((F7*G7)+(F8*G8)+(F9*G9)+(F10*G10)+(F11*G11)+(F12*G12)+(F13*G13)+(F14*G14))/(SUM(F7:F14))</f>
        <v>#DIV/0!</v>
      </c>
    </row>
    <row r="16" spans="1:9" ht="12.75" customHeight="1" x14ac:dyDescent="0.2">
      <c r="C16" s="197"/>
      <c r="D16" s="197"/>
    </row>
    <row r="17" spans="1:8" ht="31.5" customHeight="1" x14ac:dyDescent="0.2">
      <c r="A17" s="235" t="s">
        <v>0</v>
      </c>
      <c r="B17" s="234">
        <v>2.8500000000000001E-2</v>
      </c>
      <c r="C17" s="197" t="s">
        <v>68</v>
      </c>
      <c r="D17" s="197"/>
      <c r="H17" s="208"/>
    </row>
    <row r="18" spans="1:8" ht="13.5" customHeight="1" x14ac:dyDescent="0.2">
      <c r="B18" s="209"/>
      <c r="H18" s="208"/>
    </row>
    <row r="19" spans="1:8" ht="15" x14ac:dyDescent="0.2">
      <c r="A19" s="210" t="s">
        <v>193</v>
      </c>
      <c r="C19" s="211"/>
      <c r="D19" s="197"/>
      <c r="E19" s="211"/>
      <c r="F19" s="201"/>
      <c r="G19" s="201"/>
    </row>
    <row r="20" spans="1:8" ht="15" x14ac:dyDescent="0.2">
      <c r="A20" s="212" t="s">
        <v>178</v>
      </c>
      <c r="B20" s="213"/>
      <c r="C20" s="213"/>
      <c r="D20" s="213"/>
      <c r="E20" s="226"/>
      <c r="F20" s="213"/>
      <c r="G20" s="214"/>
    </row>
    <row r="21" spans="1:8" ht="12.75" customHeight="1" x14ac:dyDescent="0.2">
      <c r="A21" s="215" t="s">
        <v>194</v>
      </c>
      <c r="B21" s="216"/>
      <c r="C21" s="216"/>
      <c r="D21" s="216"/>
      <c r="E21" s="227"/>
      <c r="F21" s="216"/>
      <c r="G21" s="217"/>
    </row>
    <row r="22" spans="1:8" ht="12.75" customHeight="1" x14ac:dyDescent="0.2">
      <c r="A22" s="215" t="s">
        <v>195</v>
      </c>
      <c r="B22" s="216"/>
      <c r="C22" s="216"/>
      <c r="D22" s="216"/>
      <c r="E22" s="227"/>
      <c r="F22" s="216"/>
      <c r="G22" s="217"/>
    </row>
    <row r="23" spans="1:8" ht="13.5" customHeight="1" x14ac:dyDescent="0.2">
      <c r="A23" s="215" t="s">
        <v>197</v>
      </c>
      <c r="B23" s="216"/>
      <c r="C23" s="216"/>
      <c r="D23" s="216"/>
      <c r="E23" s="227"/>
      <c r="F23" s="216"/>
      <c r="G23" s="217"/>
    </row>
    <row r="24" spans="1:8" ht="15" x14ac:dyDescent="0.2">
      <c r="A24" s="215" t="s">
        <v>198</v>
      </c>
      <c r="B24" s="228"/>
      <c r="C24" s="216"/>
      <c r="D24" s="216"/>
      <c r="E24" s="216"/>
      <c r="F24" s="216"/>
      <c r="G24" s="217"/>
    </row>
    <row r="25" spans="1:8" ht="15" x14ac:dyDescent="0.2">
      <c r="A25" s="215" t="s">
        <v>199</v>
      </c>
      <c r="B25" s="216"/>
      <c r="C25" s="216"/>
      <c r="D25" s="216"/>
      <c r="E25" s="216"/>
      <c r="F25" s="216"/>
      <c r="G25" s="217"/>
    </row>
    <row r="26" spans="1:8" ht="15" x14ac:dyDescent="0.2">
      <c r="A26" s="218" t="s">
        <v>200</v>
      </c>
      <c r="B26" s="219"/>
      <c r="C26" s="219"/>
      <c r="D26" s="219"/>
      <c r="E26" s="219"/>
      <c r="F26" s="219"/>
      <c r="G26" s="220"/>
    </row>
    <row r="27" spans="1:8" ht="15" x14ac:dyDescent="0.2"/>
    <row r="28" spans="1:8" ht="45" x14ac:dyDescent="0.2">
      <c r="A28" s="235" t="s">
        <v>18</v>
      </c>
      <c r="B28" s="235" t="s">
        <v>35</v>
      </c>
      <c r="C28" s="235" t="s">
        <v>19</v>
      </c>
      <c r="D28" s="197"/>
    </row>
    <row r="29" spans="1:8" ht="15" x14ac:dyDescent="0.2">
      <c r="A29" s="229" t="s">
        <v>23</v>
      </c>
      <c r="B29" s="223">
        <v>15</v>
      </c>
      <c r="C29" s="223">
        <v>15</v>
      </c>
      <c r="D29" s="197"/>
    </row>
    <row r="30" spans="1:8" ht="15" x14ac:dyDescent="0.2">
      <c r="A30" s="229" t="s">
        <v>24</v>
      </c>
      <c r="B30" s="223">
        <v>8</v>
      </c>
      <c r="C30" s="223">
        <v>8</v>
      </c>
      <c r="D30" s="197"/>
    </row>
    <row r="31" spans="1:8" ht="15" x14ac:dyDescent="0.2">
      <c r="A31" s="229" t="s">
        <v>25</v>
      </c>
      <c r="B31" s="223">
        <v>40</v>
      </c>
      <c r="C31" s="223">
        <v>25</v>
      </c>
      <c r="D31" s="197"/>
    </row>
    <row r="32" spans="1:8" ht="15" x14ac:dyDescent="0.2">
      <c r="A32" s="229" t="s">
        <v>26</v>
      </c>
      <c r="B32" s="223" t="s">
        <v>21</v>
      </c>
      <c r="C32" s="223">
        <v>25</v>
      </c>
      <c r="D32" s="197"/>
    </row>
    <row r="33" spans="1:4" ht="15" x14ac:dyDescent="0.2">
      <c r="A33" s="229" t="s">
        <v>27</v>
      </c>
      <c r="B33" s="223">
        <v>5</v>
      </c>
      <c r="C33" s="223">
        <v>5</v>
      </c>
      <c r="D33" s="197"/>
    </row>
    <row r="34" spans="1:4" ht="15" x14ac:dyDescent="0.2">
      <c r="A34" s="229" t="s">
        <v>28</v>
      </c>
      <c r="B34" s="223">
        <v>5</v>
      </c>
      <c r="C34" s="223">
        <v>5</v>
      </c>
      <c r="D34" s="197"/>
    </row>
    <row r="35" spans="1:4" ht="15" x14ac:dyDescent="0.2">
      <c r="A35" s="229" t="s">
        <v>30</v>
      </c>
      <c r="B35" s="223">
        <v>5</v>
      </c>
      <c r="C35" s="223">
        <v>5</v>
      </c>
      <c r="D35" s="197"/>
    </row>
    <row r="36" spans="1:4" ht="15" x14ac:dyDescent="0.2">
      <c r="A36" s="229" t="s">
        <v>29</v>
      </c>
      <c r="B36" s="223">
        <v>11</v>
      </c>
      <c r="C36" s="223">
        <v>20</v>
      </c>
      <c r="D36" s="197"/>
    </row>
    <row r="37" spans="1:4" ht="15" x14ac:dyDescent="0.2">
      <c r="A37" s="229" t="s">
        <v>31</v>
      </c>
      <c r="B37" s="223" t="s">
        <v>21</v>
      </c>
      <c r="C37" s="223">
        <v>5</v>
      </c>
      <c r="D37" s="197"/>
    </row>
    <row r="38" spans="1:4" ht="15" x14ac:dyDescent="0.2">
      <c r="A38" s="229" t="s">
        <v>32</v>
      </c>
      <c r="B38" s="223" t="s">
        <v>21</v>
      </c>
      <c r="C38" s="223">
        <v>9</v>
      </c>
      <c r="D38" s="197"/>
    </row>
    <row r="39" spans="1:4" ht="15" x14ac:dyDescent="0.2">
      <c r="A39" s="229" t="s">
        <v>65</v>
      </c>
      <c r="B39" s="221"/>
      <c r="C39" s="221"/>
      <c r="D39" s="197"/>
    </row>
    <row r="40" spans="1:4" ht="15" x14ac:dyDescent="0.2">
      <c r="A40" s="197" t="s">
        <v>36</v>
      </c>
      <c r="C40" s="201"/>
      <c r="D40" s="197"/>
    </row>
    <row r="41" spans="1:4" ht="15" x14ac:dyDescent="0.2">
      <c r="A41" s="197" t="s">
        <v>37</v>
      </c>
      <c r="C41" s="201"/>
      <c r="D41" s="197"/>
    </row>
  </sheetData>
  <sheetProtection algorithmName="SHA-512" hashValue="7a4oGttCLnt97Pob5YTI/3tynZ7TrkOHnUWivrTY5Vlx/xSVIafLRvcB3fdPvbjV4lFEzZJU7mcwJqFzTIegKw==" saltValue="VAVzVT+HdF5llHSif6lkEg==" spinCount="100000" sheet="1" objects="1" scenarios="1"/>
  <mergeCells count="2">
    <mergeCell ref="B3:F3"/>
    <mergeCell ref="B4:F4"/>
  </mergeCells>
  <printOptions horizontalCentered="1"/>
  <pageMargins left="0" right="0" top="1" bottom="0.25" header="0.25" footer="0.25"/>
  <pageSetup orientation="portrait" r:id="rId1"/>
  <headerFooter>
    <oddHeader>&amp;C&amp;"Calibri,Bold"&amp;14Cooperative Funding Program
Water Conservation
Cost Effectiveness Calculator</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9"/>
  <sheetViews>
    <sheetView workbookViewId="0">
      <selection activeCell="D40" sqref="D40"/>
    </sheetView>
  </sheetViews>
  <sheetFormatPr defaultRowHeight="12.75" x14ac:dyDescent="0.2"/>
  <cols>
    <col min="1" max="1" width="16.42578125" style="49" customWidth="1"/>
    <col min="2" max="2" width="15.28515625" style="49" customWidth="1"/>
    <col min="3" max="3" width="10.42578125" style="52" customWidth="1"/>
    <col min="4" max="4" width="12.5703125" style="52" customWidth="1"/>
    <col min="5" max="5" width="12.42578125" style="52" customWidth="1"/>
    <col min="6" max="6" width="9.85546875" style="64" customWidth="1"/>
    <col min="7" max="7" width="2.5703125" style="57" customWidth="1"/>
    <col min="8" max="8" width="11.7109375" style="58" customWidth="1"/>
    <col min="9" max="9" width="15.28515625" style="58" customWidth="1"/>
    <col min="10" max="10" width="10.42578125" style="58" customWidth="1"/>
    <col min="11" max="11" width="12.42578125" style="58" customWidth="1"/>
    <col min="12" max="12" width="9.5703125" style="58" customWidth="1"/>
    <col min="13" max="13" width="11.85546875" style="58" customWidth="1"/>
    <col min="14" max="14" width="5.5703125" style="58" bestFit="1" customWidth="1"/>
    <col min="15" max="15" width="5.85546875" style="58" customWidth="1"/>
    <col min="16" max="256" width="9.140625" style="58"/>
    <col min="257" max="257" width="16.42578125" style="58" customWidth="1"/>
    <col min="258" max="258" width="15.28515625" style="58" customWidth="1"/>
    <col min="259" max="259" width="10.42578125" style="58" customWidth="1"/>
    <col min="260" max="260" width="12.5703125" style="58" customWidth="1"/>
    <col min="261" max="261" width="12.42578125" style="58" customWidth="1"/>
    <col min="262" max="262" width="9.85546875" style="58" customWidth="1"/>
    <col min="263" max="263" width="2.5703125" style="58" customWidth="1"/>
    <col min="264" max="264" width="11.7109375" style="58" customWidth="1"/>
    <col min="265" max="265" width="15.28515625" style="58" customWidth="1"/>
    <col min="266" max="266" width="10.42578125" style="58" customWidth="1"/>
    <col min="267" max="267" width="12.42578125" style="58" customWidth="1"/>
    <col min="268" max="268" width="9.5703125" style="58" customWidth="1"/>
    <col min="269" max="269" width="11.85546875" style="58" customWidth="1"/>
    <col min="270" max="270" width="5.5703125" style="58" bestFit="1" customWidth="1"/>
    <col min="271" max="271" width="5.85546875" style="58" customWidth="1"/>
    <col min="272" max="512" width="9.140625" style="58"/>
    <col min="513" max="513" width="16.42578125" style="58" customWidth="1"/>
    <col min="514" max="514" width="15.28515625" style="58" customWidth="1"/>
    <col min="515" max="515" width="10.42578125" style="58" customWidth="1"/>
    <col min="516" max="516" width="12.5703125" style="58" customWidth="1"/>
    <col min="517" max="517" width="12.42578125" style="58" customWidth="1"/>
    <col min="518" max="518" width="9.85546875" style="58" customWidth="1"/>
    <col min="519" max="519" width="2.5703125" style="58" customWidth="1"/>
    <col min="520" max="520" width="11.7109375" style="58" customWidth="1"/>
    <col min="521" max="521" width="15.28515625" style="58" customWidth="1"/>
    <col min="522" max="522" width="10.42578125" style="58" customWidth="1"/>
    <col min="523" max="523" width="12.42578125" style="58" customWidth="1"/>
    <col min="524" max="524" width="9.5703125" style="58" customWidth="1"/>
    <col min="525" max="525" width="11.85546875" style="58" customWidth="1"/>
    <col min="526" max="526" width="5.5703125" style="58" bestFit="1" customWidth="1"/>
    <col min="527" max="527" width="5.85546875" style="58" customWidth="1"/>
    <col min="528" max="768" width="9.140625" style="58"/>
    <col min="769" max="769" width="16.42578125" style="58" customWidth="1"/>
    <col min="770" max="770" width="15.28515625" style="58" customWidth="1"/>
    <col min="771" max="771" width="10.42578125" style="58" customWidth="1"/>
    <col min="772" max="772" width="12.5703125" style="58" customWidth="1"/>
    <col min="773" max="773" width="12.42578125" style="58" customWidth="1"/>
    <col min="774" max="774" width="9.85546875" style="58" customWidth="1"/>
    <col min="775" max="775" width="2.5703125" style="58" customWidth="1"/>
    <col min="776" max="776" width="11.7109375" style="58" customWidth="1"/>
    <col min="777" max="777" width="15.28515625" style="58" customWidth="1"/>
    <col min="778" max="778" width="10.42578125" style="58" customWidth="1"/>
    <col min="779" max="779" width="12.42578125" style="58" customWidth="1"/>
    <col min="780" max="780" width="9.5703125" style="58" customWidth="1"/>
    <col min="781" max="781" width="11.85546875" style="58" customWidth="1"/>
    <col min="782" max="782" width="5.5703125" style="58" bestFit="1" customWidth="1"/>
    <col min="783" max="783" width="5.85546875" style="58" customWidth="1"/>
    <col min="784" max="1024" width="9.140625" style="58"/>
    <col min="1025" max="1025" width="16.42578125" style="58" customWidth="1"/>
    <col min="1026" max="1026" width="15.28515625" style="58" customWidth="1"/>
    <col min="1027" max="1027" width="10.42578125" style="58" customWidth="1"/>
    <col min="1028" max="1028" width="12.5703125" style="58" customWidth="1"/>
    <col min="1029" max="1029" width="12.42578125" style="58" customWidth="1"/>
    <col min="1030" max="1030" width="9.85546875" style="58" customWidth="1"/>
    <col min="1031" max="1031" width="2.5703125" style="58" customWidth="1"/>
    <col min="1032" max="1032" width="11.7109375" style="58" customWidth="1"/>
    <col min="1033" max="1033" width="15.28515625" style="58" customWidth="1"/>
    <col min="1034" max="1034" width="10.42578125" style="58" customWidth="1"/>
    <col min="1035" max="1035" width="12.42578125" style="58" customWidth="1"/>
    <col min="1036" max="1036" width="9.5703125" style="58" customWidth="1"/>
    <col min="1037" max="1037" width="11.85546875" style="58" customWidth="1"/>
    <col min="1038" max="1038" width="5.5703125" style="58" bestFit="1" customWidth="1"/>
    <col min="1039" max="1039" width="5.85546875" style="58" customWidth="1"/>
    <col min="1040" max="1280" width="9.140625" style="58"/>
    <col min="1281" max="1281" width="16.42578125" style="58" customWidth="1"/>
    <col min="1282" max="1282" width="15.28515625" style="58" customWidth="1"/>
    <col min="1283" max="1283" width="10.42578125" style="58" customWidth="1"/>
    <col min="1284" max="1284" width="12.5703125" style="58" customWidth="1"/>
    <col min="1285" max="1285" width="12.42578125" style="58" customWidth="1"/>
    <col min="1286" max="1286" width="9.85546875" style="58" customWidth="1"/>
    <col min="1287" max="1287" width="2.5703125" style="58" customWidth="1"/>
    <col min="1288" max="1288" width="11.7109375" style="58" customWidth="1"/>
    <col min="1289" max="1289" width="15.28515625" style="58" customWidth="1"/>
    <col min="1290" max="1290" width="10.42578125" style="58" customWidth="1"/>
    <col min="1291" max="1291" width="12.42578125" style="58" customWidth="1"/>
    <col min="1292" max="1292" width="9.5703125" style="58" customWidth="1"/>
    <col min="1293" max="1293" width="11.85546875" style="58" customWidth="1"/>
    <col min="1294" max="1294" width="5.5703125" style="58" bestFit="1" customWidth="1"/>
    <col min="1295" max="1295" width="5.85546875" style="58" customWidth="1"/>
    <col min="1296" max="1536" width="9.140625" style="58"/>
    <col min="1537" max="1537" width="16.42578125" style="58" customWidth="1"/>
    <col min="1538" max="1538" width="15.28515625" style="58" customWidth="1"/>
    <col min="1539" max="1539" width="10.42578125" style="58" customWidth="1"/>
    <col min="1540" max="1540" width="12.5703125" style="58" customWidth="1"/>
    <col min="1541" max="1541" width="12.42578125" style="58" customWidth="1"/>
    <col min="1542" max="1542" width="9.85546875" style="58" customWidth="1"/>
    <col min="1543" max="1543" width="2.5703125" style="58" customWidth="1"/>
    <col min="1544" max="1544" width="11.7109375" style="58" customWidth="1"/>
    <col min="1545" max="1545" width="15.28515625" style="58" customWidth="1"/>
    <col min="1546" max="1546" width="10.42578125" style="58" customWidth="1"/>
    <col min="1547" max="1547" width="12.42578125" style="58" customWidth="1"/>
    <col min="1548" max="1548" width="9.5703125" style="58" customWidth="1"/>
    <col min="1549" max="1549" width="11.85546875" style="58" customWidth="1"/>
    <col min="1550" max="1550" width="5.5703125" style="58" bestFit="1" customWidth="1"/>
    <col min="1551" max="1551" width="5.85546875" style="58" customWidth="1"/>
    <col min="1552" max="1792" width="9.140625" style="58"/>
    <col min="1793" max="1793" width="16.42578125" style="58" customWidth="1"/>
    <col min="1794" max="1794" width="15.28515625" style="58" customWidth="1"/>
    <col min="1795" max="1795" width="10.42578125" style="58" customWidth="1"/>
    <col min="1796" max="1796" width="12.5703125" style="58" customWidth="1"/>
    <col min="1797" max="1797" width="12.42578125" style="58" customWidth="1"/>
    <col min="1798" max="1798" width="9.85546875" style="58" customWidth="1"/>
    <col min="1799" max="1799" width="2.5703125" style="58" customWidth="1"/>
    <col min="1800" max="1800" width="11.7109375" style="58" customWidth="1"/>
    <col min="1801" max="1801" width="15.28515625" style="58" customWidth="1"/>
    <col min="1802" max="1802" width="10.42578125" style="58" customWidth="1"/>
    <col min="1803" max="1803" width="12.42578125" style="58" customWidth="1"/>
    <col min="1804" max="1804" width="9.5703125" style="58" customWidth="1"/>
    <col min="1805" max="1805" width="11.85546875" style="58" customWidth="1"/>
    <col min="1806" max="1806" width="5.5703125" style="58" bestFit="1" customWidth="1"/>
    <col min="1807" max="1807" width="5.85546875" style="58" customWidth="1"/>
    <col min="1808" max="2048" width="9.140625" style="58"/>
    <col min="2049" max="2049" width="16.42578125" style="58" customWidth="1"/>
    <col min="2050" max="2050" width="15.28515625" style="58" customWidth="1"/>
    <col min="2051" max="2051" width="10.42578125" style="58" customWidth="1"/>
    <col min="2052" max="2052" width="12.5703125" style="58" customWidth="1"/>
    <col min="2053" max="2053" width="12.42578125" style="58" customWidth="1"/>
    <col min="2054" max="2054" width="9.85546875" style="58" customWidth="1"/>
    <col min="2055" max="2055" width="2.5703125" style="58" customWidth="1"/>
    <col min="2056" max="2056" width="11.7109375" style="58" customWidth="1"/>
    <col min="2057" max="2057" width="15.28515625" style="58" customWidth="1"/>
    <col min="2058" max="2058" width="10.42578125" style="58" customWidth="1"/>
    <col min="2059" max="2059" width="12.42578125" style="58" customWidth="1"/>
    <col min="2060" max="2060" width="9.5703125" style="58" customWidth="1"/>
    <col min="2061" max="2061" width="11.85546875" style="58" customWidth="1"/>
    <col min="2062" max="2062" width="5.5703125" style="58" bestFit="1" customWidth="1"/>
    <col min="2063" max="2063" width="5.85546875" style="58" customWidth="1"/>
    <col min="2064" max="2304" width="9.140625" style="58"/>
    <col min="2305" max="2305" width="16.42578125" style="58" customWidth="1"/>
    <col min="2306" max="2306" width="15.28515625" style="58" customWidth="1"/>
    <col min="2307" max="2307" width="10.42578125" style="58" customWidth="1"/>
    <col min="2308" max="2308" width="12.5703125" style="58" customWidth="1"/>
    <col min="2309" max="2309" width="12.42578125" style="58" customWidth="1"/>
    <col min="2310" max="2310" width="9.85546875" style="58" customWidth="1"/>
    <col min="2311" max="2311" width="2.5703125" style="58" customWidth="1"/>
    <col min="2312" max="2312" width="11.7109375" style="58" customWidth="1"/>
    <col min="2313" max="2313" width="15.28515625" style="58" customWidth="1"/>
    <col min="2314" max="2314" width="10.42578125" style="58" customWidth="1"/>
    <col min="2315" max="2315" width="12.42578125" style="58" customWidth="1"/>
    <col min="2316" max="2316" width="9.5703125" style="58" customWidth="1"/>
    <col min="2317" max="2317" width="11.85546875" style="58" customWidth="1"/>
    <col min="2318" max="2318" width="5.5703125" style="58" bestFit="1" customWidth="1"/>
    <col min="2319" max="2319" width="5.85546875" style="58" customWidth="1"/>
    <col min="2320" max="2560" width="9.140625" style="58"/>
    <col min="2561" max="2561" width="16.42578125" style="58" customWidth="1"/>
    <col min="2562" max="2562" width="15.28515625" style="58" customWidth="1"/>
    <col min="2563" max="2563" width="10.42578125" style="58" customWidth="1"/>
    <col min="2564" max="2564" width="12.5703125" style="58" customWidth="1"/>
    <col min="2565" max="2565" width="12.42578125" style="58" customWidth="1"/>
    <col min="2566" max="2566" width="9.85546875" style="58" customWidth="1"/>
    <col min="2567" max="2567" width="2.5703125" style="58" customWidth="1"/>
    <col min="2568" max="2568" width="11.7109375" style="58" customWidth="1"/>
    <col min="2569" max="2569" width="15.28515625" style="58" customWidth="1"/>
    <col min="2570" max="2570" width="10.42578125" style="58" customWidth="1"/>
    <col min="2571" max="2571" width="12.42578125" style="58" customWidth="1"/>
    <col min="2572" max="2572" width="9.5703125" style="58" customWidth="1"/>
    <col min="2573" max="2573" width="11.85546875" style="58" customWidth="1"/>
    <col min="2574" max="2574" width="5.5703125" style="58" bestFit="1" customWidth="1"/>
    <col min="2575" max="2575" width="5.85546875" style="58" customWidth="1"/>
    <col min="2576" max="2816" width="9.140625" style="58"/>
    <col min="2817" max="2817" width="16.42578125" style="58" customWidth="1"/>
    <col min="2818" max="2818" width="15.28515625" style="58" customWidth="1"/>
    <col min="2819" max="2819" width="10.42578125" style="58" customWidth="1"/>
    <col min="2820" max="2820" width="12.5703125" style="58" customWidth="1"/>
    <col min="2821" max="2821" width="12.42578125" style="58" customWidth="1"/>
    <col min="2822" max="2822" width="9.85546875" style="58" customWidth="1"/>
    <col min="2823" max="2823" width="2.5703125" style="58" customWidth="1"/>
    <col min="2824" max="2824" width="11.7109375" style="58" customWidth="1"/>
    <col min="2825" max="2825" width="15.28515625" style="58" customWidth="1"/>
    <col min="2826" max="2826" width="10.42578125" style="58" customWidth="1"/>
    <col min="2827" max="2827" width="12.42578125" style="58" customWidth="1"/>
    <col min="2828" max="2828" width="9.5703125" style="58" customWidth="1"/>
    <col min="2829" max="2829" width="11.85546875" style="58" customWidth="1"/>
    <col min="2830" max="2830" width="5.5703125" style="58" bestFit="1" customWidth="1"/>
    <col min="2831" max="2831" width="5.85546875" style="58" customWidth="1"/>
    <col min="2832" max="3072" width="9.140625" style="58"/>
    <col min="3073" max="3073" width="16.42578125" style="58" customWidth="1"/>
    <col min="3074" max="3074" width="15.28515625" style="58" customWidth="1"/>
    <col min="3075" max="3075" width="10.42578125" style="58" customWidth="1"/>
    <col min="3076" max="3076" width="12.5703125" style="58" customWidth="1"/>
    <col min="3077" max="3077" width="12.42578125" style="58" customWidth="1"/>
    <col min="3078" max="3078" width="9.85546875" style="58" customWidth="1"/>
    <col min="3079" max="3079" width="2.5703125" style="58" customWidth="1"/>
    <col min="3080" max="3080" width="11.7109375" style="58" customWidth="1"/>
    <col min="3081" max="3081" width="15.28515625" style="58" customWidth="1"/>
    <col min="3082" max="3082" width="10.42578125" style="58" customWidth="1"/>
    <col min="3083" max="3083" width="12.42578125" style="58" customWidth="1"/>
    <col min="3084" max="3084" width="9.5703125" style="58" customWidth="1"/>
    <col min="3085" max="3085" width="11.85546875" style="58" customWidth="1"/>
    <col min="3086" max="3086" width="5.5703125" style="58" bestFit="1" customWidth="1"/>
    <col min="3087" max="3087" width="5.85546875" style="58" customWidth="1"/>
    <col min="3088" max="3328" width="9.140625" style="58"/>
    <col min="3329" max="3329" width="16.42578125" style="58" customWidth="1"/>
    <col min="3330" max="3330" width="15.28515625" style="58" customWidth="1"/>
    <col min="3331" max="3331" width="10.42578125" style="58" customWidth="1"/>
    <col min="3332" max="3332" width="12.5703125" style="58" customWidth="1"/>
    <col min="3333" max="3333" width="12.42578125" style="58" customWidth="1"/>
    <col min="3334" max="3334" width="9.85546875" style="58" customWidth="1"/>
    <col min="3335" max="3335" width="2.5703125" style="58" customWidth="1"/>
    <col min="3336" max="3336" width="11.7109375" style="58" customWidth="1"/>
    <col min="3337" max="3337" width="15.28515625" style="58" customWidth="1"/>
    <col min="3338" max="3338" width="10.42578125" style="58" customWidth="1"/>
    <col min="3339" max="3339" width="12.42578125" style="58" customWidth="1"/>
    <col min="3340" max="3340" width="9.5703125" style="58" customWidth="1"/>
    <col min="3341" max="3341" width="11.85546875" style="58" customWidth="1"/>
    <col min="3342" max="3342" width="5.5703125" style="58" bestFit="1" customWidth="1"/>
    <col min="3343" max="3343" width="5.85546875" style="58" customWidth="1"/>
    <col min="3344" max="3584" width="9.140625" style="58"/>
    <col min="3585" max="3585" width="16.42578125" style="58" customWidth="1"/>
    <col min="3586" max="3586" width="15.28515625" style="58" customWidth="1"/>
    <col min="3587" max="3587" width="10.42578125" style="58" customWidth="1"/>
    <col min="3588" max="3588" width="12.5703125" style="58" customWidth="1"/>
    <col min="3589" max="3589" width="12.42578125" style="58" customWidth="1"/>
    <col min="3590" max="3590" width="9.85546875" style="58" customWidth="1"/>
    <col min="3591" max="3591" width="2.5703125" style="58" customWidth="1"/>
    <col min="3592" max="3592" width="11.7109375" style="58" customWidth="1"/>
    <col min="3593" max="3593" width="15.28515625" style="58" customWidth="1"/>
    <col min="3594" max="3594" width="10.42578125" style="58" customWidth="1"/>
    <col min="3595" max="3595" width="12.42578125" style="58" customWidth="1"/>
    <col min="3596" max="3596" width="9.5703125" style="58" customWidth="1"/>
    <col min="3597" max="3597" width="11.85546875" style="58" customWidth="1"/>
    <col min="3598" max="3598" width="5.5703125" style="58" bestFit="1" customWidth="1"/>
    <col min="3599" max="3599" width="5.85546875" style="58" customWidth="1"/>
    <col min="3600" max="3840" width="9.140625" style="58"/>
    <col min="3841" max="3841" width="16.42578125" style="58" customWidth="1"/>
    <col min="3842" max="3842" width="15.28515625" style="58" customWidth="1"/>
    <col min="3843" max="3843" width="10.42578125" style="58" customWidth="1"/>
    <col min="3844" max="3844" width="12.5703125" style="58" customWidth="1"/>
    <col min="3845" max="3845" width="12.42578125" style="58" customWidth="1"/>
    <col min="3846" max="3846" width="9.85546875" style="58" customWidth="1"/>
    <col min="3847" max="3847" width="2.5703125" style="58" customWidth="1"/>
    <col min="3848" max="3848" width="11.7109375" style="58" customWidth="1"/>
    <col min="3849" max="3849" width="15.28515625" style="58" customWidth="1"/>
    <col min="3850" max="3850" width="10.42578125" style="58" customWidth="1"/>
    <col min="3851" max="3851" width="12.42578125" style="58" customWidth="1"/>
    <col min="3852" max="3852" width="9.5703125" style="58" customWidth="1"/>
    <col min="3853" max="3853" width="11.85546875" style="58" customWidth="1"/>
    <col min="3854" max="3854" width="5.5703125" style="58" bestFit="1" customWidth="1"/>
    <col min="3855" max="3855" width="5.85546875" style="58" customWidth="1"/>
    <col min="3856" max="4096" width="9.140625" style="58"/>
    <col min="4097" max="4097" width="16.42578125" style="58" customWidth="1"/>
    <col min="4098" max="4098" width="15.28515625" style="58" customWidth="1"/>
    <col min="4099" max="4099" width="10.42578125" style="58" customWidth="1"/>
    <col min="4100" max="4100" width="12.5703125" style="58" customWidth="1"/>
    <col min="4101" max="4101" width="12.42578125" style="58" customWidth="1"/>
    <col min="4102" max="4102" width="9.85546875" style="58" customWidth="1"/>
    <col min="4103" max="4103" width="2.5703125" style="58" customWidth="1"/>
    <col min="4104" max="4104" width="11.7109375" style="58" customWidth="1"/>
    <col min="4105" max="4105" width="15.28515625" style="58" customWidth="1"/>
    <col min="4106" max="4106" width="10.42578125" style="58" customWidth="1"/>
    <col min="4107" max="4107" width="12.42578125" style="58" customWidth="1"/>
    <col min="4108" max="4108" width="9.5703125" style="58" customWidth="1"/>
    <col min="4109" max="4109" width="11.85546875" style="58" customWidth="1"/>
    <col min="4110" max="4110" width="5.5703125" style="58" bestFit="1" customWidth="1"/>
    <col min="4111" max="4111" width="5.85546875" style="58" customWidth="1"/>
    <col min="4112" max="4352" width="9.140625" style="58"/>
    <col min="4353" max="4353" width="16.42578125" style="58" customWidth="1"/>
    <col min="4354" max="4354" width="15.28515625" style="58" customWidth="1"/>
    <col min="4355" max="4355" width="10.42578125" style="58" customWidth="1"/>
    <col min="4356" max="4356" width="12.5703125" style="58" customWidth="1"/>
    <col min="4357" max="4357" width="12.42578125" style="58" customWidth="1"/>
    <col min="4358" max="4358" width="9.85546875" style="58" customWidth="1"/>
    <col min="4359" max="4359" width="2.5703125" style="58" customWidth="1"/>
    <col min="4360" max="4360" width="11.7109375" style="58" customWidth="1"/>
    <col min="4361" max="4361" width="15.28515625" style="58" customWidth="1"/>
    <col min="4362" max="4362" width="10.42578125" style="58" customWidth="1"/>
    <col min="4363" max="4363" width="12.42578125" style="58" customWidth="1"/>
    <col min="4364" max="4364" width="9.5703125" style="58" customWidth="1"/>
    <col min="4365" max="4365" width="11.85546875" style="58" customWidth="1"/>
    <col min="4366" max="4366" width="5.5703125" style="58" bestFit="1" customWidth="1"/>
    <col min="4367" max="4367" width="5.85546875" style="58" customWidth="1"/>
    <col min="4368" max="4608" width="9.140625" style="58"/>
    <col min="4609" max="4609" width="16.42578125" style="58" customWidth="1"/>
    <col min="4610" max="4610" width="15.28515625" style="58" customWidth="1"/>
    <col min="4611" max="4611" width="10.42578125" style="58" customWidth="1"/>
    <col min="4612" max="4612" width="12.5703125" style="58" customWidth="1"/>
    <col min="4613" max="4613" width="12.42578125" style="58" customWidth="1"/>
    <col min="4614" max="4614" width="9.85546875" style="58" customWidth="1"/>
    <col min="4615" max="4615" width="2.5703125" style="58" customWidth="1"/>
    <col min="4616" max="4616" width="11.7109375" style="58" customWidth="1"/>
    <col min="4617" max="4617" width="15.28515625" style="58" customWidth="1"/>
    <col min="4618" max="4618" width="10.42578125" style="58" customWidth="1"/>
    <col min="4619" max="4619" width="12.42578125" style="58" customWidth="1"/>
    <col min="4620" max="4620" width="9.5703125" style="58" customWidth="1"/>
    <col min="4621" max="4621" width="11.85546875" style="58" customWidth="1"/>
    <col min="4622" max="4622" width="5.5703125" style="58" bestFit="1" customWidth="1"/>
    <col min="4623" max="4623" width="5.85546875" style="58" customWidth="1"/>
    <col min="4624" max="4864" width="9.140625" style="58"/>
    <col min="4865" max="4865" width="16.42578125" style="58" customWidth="1"/>
    <col min="4866" max="4866" width="15.28515625" style="58" customWidth="1"/>
    <col min="4867" max="4867" width="10.42578125" style="58" customWidth="1"/>
    <col min="4868" max="4868" width="12.5703125" style="58" customWidth="1"/>
    <col min="4869" max="4869" width="12.42578125" style="58" customWidth="1"/>
    <col min="4870" max="4870" width="9.85546875" style="58" customWidth="1"/>
    <col min="4871" max="4871" width="2.5703125" style="58" customWidth="1"/>
    <col min="4872" max="4872" width="11.7109375" style="58" customWidth="1"/>
    <col min="4873" max="4873" width="15.28515625" style="58" customWidth="1"/>
    <col min="4874" max="4874" width="10.42578125" style="58" customWidth="1"/>
    <col min="4875" max="4875" width="12.42578125" style="58" customWidth="1"/>
    <col min="4876" max="4876" width="9.5703125" style="58" customWidth="1"/>
    <col min="4877" max="4877" width="11.85546875" style="58" customWidth="1"/>
    <col min="4878" max="4878" width="5.5703125" style="58" bestFit="1" customWidth="1"/>
    <col min="4879" max="4879" width="5.85546875" style="58" customWidth="1"/>
    <col min="4880" max="5120" width="9.140625" style="58"/>
    <col min="5121" max="5121" width="16.42578125" style="58" customWidth="1"/>
    <col min="5122" max="5122" width="15.28515625" style="58" customWidth="1"/>
    <col min="5123" max="5123" width="10.42578125" style="58" customWidth="1"/>
    <col min="5124" max="5124" width="12.5703125" style="58" customWidth="1"/>
    <col min="5125" max="5125" width="12.42578125" style="58" customWidth="1"/>
    <col min="5126" max="5126" width="9.85546875" style="58" customWidth="1"/>
    <col min="5127" max="5127" width="2.5703125" style="58" customWidth="1"/>
    <col min="5128" max="5128" width="11.7109375" style="58" customWidth="1"/>
    <col min="5129" max="5129" width="15.28515625" style="58" customWidth="1"/>
    <col min="5130" max="5130" width="10.42578125" style="58" customWidth="1"/>
    <col min="5131" max="5131" width="12.42578125" style="58" customWidth="1"/>
    <col min="5132" max="5132" width="9.5703125" style="58" customWidth="1"/>
    <col min="5133" max="5133" width="11.85546875" style="58" customWidth="1"/>
    <col min="5134" max="5134" width="5.5703125" style="58" bestFit="1" customWidth="1"/>
    <col min="5135" max="5135" width="5.85546875" style="58" customWidth="1"/>
    <col min="5136" max="5376" width="9.140625" style="58"/>
    <col min="5377" max="5377" width="16.42578125" style="58" customWidth="1"/>
    <col min="5378" max="5378" width="15.28515625" style="58" customWidth="1"/>
    <col min="5379" max="5379" width="10.42578125" style="58" customWidth="1"/>
    <col min="5380" max="5380" width="12.5703125" style="58" customWidth="1"/>
    <col min="5381" max="5381" width="12.42578125" style="58" customWidth="1"/>
    <col min="5382" max="5382" width="9.85546875" style="58" customWidth="1"/>
    <col min="5383" max="5383" width="2.5703125" style="58" customWidth="1"/>
    <col min="5384" max="5384" width="11.7109375" style="58" customWidth="1"/>
    <col min="5385" max="5385" width="15.28515625" style="58" customWidth="1"/>
    <col min="5386" max="5386" width="10.42578125" style="58" customWidth="1"/>
    <col min="5387" max="5387" width="12.42578125" style="58" customWidth="1"/>
    <col min="5388" max="5388" width="9.5703125" style="58" customWidth="1"/>
    <col min="5389" max="5389" width="11.85546875" style="58" customWidth="1"/>
    <col min="5390" max="5390" width="5.5703125" style="58" bestFit="1" customWidth="1"/>
    <col min="5391" max="5391" width="5.85546875" style="58" customWidth="1"/>
    <col min="5392" max="5632" width="9.140625" style="58"/>
    <col min="5633" max="5633" width="16.42578125" style="58" customWidth="1"/>
    <col min="5634" max="5634" width="15.28515625" style="58" customWidth="1"/>
    <col min="5635" max="5635" width="10.42578125" style="58" customWidth="1"/>
    <col min="5636" max="5636" width="12.5703125" style="58" customWidth="1"/>
    <col min="5637" max="5637" width="12.42578125" style="58" customWidth="1"/>
    <col min="5638" max="5638" width="9.85546875" style="58" customWidth="1"/>
    <col min="5639" max="5639" width="2.5703125" style="58" customWidth="1"/>
    <col min="5640" max="5640" width="11.7109375" style="58" customWidth="1"/>
    <col min="5641" max="5641" width="15.28515625" style="58" customWidth="1"/>
    <col min="5642" max="5642" width="10.42578125" style="58" customWidth="1"/>
    <col min="5643" max="5643" width="12.42578125" style="58" customWidth="1"/>
    <col min="5644" max="5644" width="9.5703125" style="58" customWidth="1"/>
    <col min="5645" max="5645" width="11.85546875" style="58" customWidth="1"/>
    <col min="5646" max="5646" width="5.5703125" style="58" bestFit="1" customWidth="1"/>
    <col min="5647" max="5647" width="5.85546875" style="58" customWidth="1"/>
    <col min="5648" max="5888" width="9.140625" style="58"/>
    <col min="5889" max="5889" width="16.42578125" style="58" customWidth="1"/>
    <col min="5890" max="5890" width="15.28515625" style="58" customWidth="1"/>
    <col min="5891" max="5891" width="10.42578125" style="58" customWidth="1"/>
    <col min="5892" max="5892" width="12.5703125" style="58" customWidth="1"/>
    <col min="5893" max="5893" width="12.42578125" style="58" customWidth="1"/>
    <col min="5894" max="5894" width="9.85546875" style="58" customWidth="1"/>
    <col min="5895" max="5895" width="2.5703125" style="58" customWidth="1"/>
    <col min="5896" max="5896" width="11.7109375" style="58" customWidth="1"/>
    <col min="5897" max="5897" width="15.28515625" style="58" customWidth="1"/>
    <col min="5898" max="5898" width="10.42578125" style="58" customWidth="1"/>
    <col min="5899" max="5899" width="12.42578125" style="58" customWidth="1"/>
    <col min="5900" max="5900" width="9.5703125" style="58" customWidth="1"/>
    <col min="5901" max="5901" width="11.85546875" style="58" customWidth="1"/>
    <col min="5902" max="5902" width="5.5703125" style="58" bestFit="1" customWidth="1"/>
    <col min="5903" max="5903" width="5.85546875" style="58" customWidth="1"/>
    <col min="5904" max="6144" width="9.140625" style="58"/>
    <col min="6145" max="6145" width="16.42578125" style="58" customWidth="1"/>
    <col min="6146" max="6146" width="15.28515625" style="58" customWidth="1"/>
    <col min="6147" max="6147" width="10.42578125" style="58" customWidth="1"/>
    <col min="6148" max="6148" width="12.5703125" style="58" customWidth="1"/>
    <col min="6149" max="6149" width="12.42578125" style="58" customWidth="1"/>
    <col min="6150" max="6150" width="9.85546875" style="58" customWidth="1"/>
    <col min="6151" max="6151" width="2.5703125" style="58" customWidth="1"/>
    <col min="6152" max="6152" width="11.7109375" style="58" customWidth="1"/>
    <col min="6153" max="6153" width="15.28515625" style="58" customWidth="1"/>
    <col min="6154" max="6154" width="10.42578125" style="58" customWidth="1"/>
    <col min="6155" max="6155" width="12.42578125" style="58" customWidth="1"/>
    <col min="6156" max="6156" width="9.5703125" style="58" customWidth="1"/>
    <col min="6157" max="6157" width="11.85546875" style="58" customWidth="1"/>
    <col min="6158" max="6158" width="5.5703125" style="58" bestFit="1" customWidth="1"/>
    <col min="6159" max="6159" width="5.85546875" style="58" customWidth="1"/>
    <col min="6160" max="6400" width="9.140625" style="58"/>
    <col min="6401" max="6401" width="16.42578125" style="58" customWidth="1"/>
    <col min="6402" max="6402" width="15.28515625" style="58" customWidth="1"/>
    <col min="6403" max="6403" width="10.42578125" style="58" customWidth="1"/>
    <col min="6404" max="6404" width="12.5703125" style="58" customWidth="1"/>
    <col min="6405" max="6405" width="12.42578125" style="58" customWidth="1"/>
    <col min="6406" max="6406" width="9.85546875" style="58" customWidth="1"/>
    <col min="6407" max="6407" width="2.5703125" style="58" customWidth="1"/>
    <col min="6408" max="6408" width="11.7109375" style="58" customWidth="1"/>
    <col min="6409" max="6409" width="15.28515625" style="58" customWidth="1"/>
    <col min="6410" max="6410" width="10.42578125" style="58" customWidth="1"/>
    <col min="6411" max="6411" width="12.42578125" style="58" customWidth="1"/>
    <col min="6412" max="6412" width="9.5703125" style="58" customWidth="1"/>
    <col min="6413" max="6413" width="11.85546875" style="58" customWidth="1"/>
    <col min="6414" max="6414" width="5.5703125" style="58" bestFit="1" customWidth="1"/>
    <col min="6415" max="6415" width="5.85546875" style="58" customWidth="1"/>
    <col min="6416" max="6656" width="9.140625" style="58"/>
    <col min="6657" max="6657" width="16.42578125" style="58" customWidth="1"/>
    <col min="6658" max="6658" width="15.28515625" style="58" customWidth="1"/>
    <col min="6659" max="6659" width="10.42578125" style="58" customWidth="1"/>
    <col min="6660" max="6660" width="12.5703125" style="58" customWidth="1"/>
    <col min="6661" max="6661" width="12.42578125" style="58" customWidth="1"/>
    <col min="6662" max="6662" width="9.85546875" style="58" customWidth="1"/>
    <col min="6663" max="6663" width="2.5703125" style="58" customWidth="1"/>
    <col min="6664" max="6664" width="11.7109375" style="58" customWidth="1"/>
    <col min="6665" max="6665" width="15.28515625" style="58" customWidth="1"/>
    <col min="6666" max="6666" width="10.42578125" style="58" customWidth="1"/>
    <col min="6667" max="6667" width="12.42578125" style="58" customWidth="1"/>
    <col min="6668" max="6668" width="9.5703125" style="58" customWidth="1"/>
    <col min="6669" max="6669" width="11.85546875" style="58" customWidth="1"/>
    <col min="6670" max="6670" width="5.5703125" style="58" bestFit="1" customWidth="1"/>
    <col min="6671" max="6671" width="5.85546875" style="58" customWidth="1"/>
    <col min="6672" max="6912" width="9.140625" style="58"/>
    <col min="6913" max="6913" width="16.42578125" style="58" customWidth="1"/>
    <col min="6914" max="6914" width="15.28515625" style="58" customWidth="1"/>
    <col min="6915" max="6915" width="10.42578125" style="58" customWidth="1"/>
    <col min="6916" max="6916" width="12.5703125" style="58" customWidth="1"/>
    <col min="6917" max="6917" width="12.42578125" style="58" customWidth="1"/>
    <col min="6918" max="6918" width="9.85546875" style="58" customWidth="1"/>
    <col min="6919" max="6919" width="2.5703125" style="58" customWidth="1"/>
    <col min="6920" max="6920" width="11.7109375" style="58" customWidth="1"/>
    <col min="6921" max="6921" width="15.28515625" style="58" customWidth="1"/>
    <col min="6922" max="6922" width="10.42578125" style="58" customWidth="1"/>
    <col min="6923" max="6923" width="12.42578125" style="58" customWidth="1"/>
    <col min="6924" max="6924" width="9.5703125" style="58" customWidth="1"/>
    <col min="6925" max="6925" width="11.85546875" style="58" customWidth="1"/>
    <col min="6926" max="6926" width="5.5703125" style="58" bestFit="1" customWidth="1"/>
    <col min="6927" max="6927" width="5.85546875" style="58" customWidth="1"/>
    <col min="6928" max="7168" width="9.140625" style="58"/>
    <col min="7169" max="7169" width="16.42578125" style="58" customWidth="1"/>
    <col min="7170" max="7170" width="15.28515625" style="58" customWidth="1"/>
    <col min="7171" max="7171" width="10.42578125" style="58" customWidth="1"/>
    <col min="7172" max="7172" width="12.5703125" style="58" customWidth="1"/>
    <col min="7173" max="7173" width="12.42578125" style="58" customWidth="1"/>
    <col min="7174" max="7174" width="9.85546875" style="58" customWidth="1"/>
    <col min="7175" max="7175" width="2.5703125" style="58" customWidth="1"/>
    <col min="7176" max="7176" width="11.7109375" style="58" customWidth="1"/>
    <col min="7177" max="7177" width="15.28515625" style="58" customWidth="1"/>
    <col min="7178" max="7178" width="10.42578125" style="58" customWidth="1"/>
    <col min="7179" max="7179" width="12.42578125" style="58" customWidth="1"/>
    <col min="7180" max="7180" width="9.5703125" style="58" customWidth="1"/>
    <col min="7181" max="7181" width="11.85546875" style="58" customWidth="1"/>
    <col min="7182" max="7182" width="5.5703125" style="58" bestFit="1" customWidth="1"/>
    <col min="7183" max="7183" width="5.85546875" style="58" customWidth="1"/>
    <col min="7184" max="7424" width="9.140625" style="58"/>
    <col min="7425" max="7425" width="16.42578125" style="58" customWidth="1"/>
    <col min="7426" max="7426" width="15.28515625" style="58" customWidth="1"/>
    <col min="7427" max="7427" width="10.42578125" style="58" customWidth="1"/>
    <col min="7428" max="7428" width="12.5703125" style="58" customWidth="1"/>
    <col min="7429" max="7429" width="12.42578125" style="58" customWidth="1"/>
    <col min="7430" max="7430" width="9.85546875" style="58" customWidth="1"/>
    <col min="7431" max="7431" width="2.5703125" style="58" customWidth="1"/>
    <col min="7432" max="7432" width="11.7109375" style="58" customWidth="1"/>
    <col min="7433" max="7433" width="15.28515625" style="58" customWidth="1"/>
    <col min="7434" max="7434" width="10.42578125" style="58" customWidth="1"/>
    <col min="7435" max="7435" width="12.42578125" style="58" customWidth="1"/>
    <col min="7436" max="7436" width="9.5703125" style="58" customWidth="1"/>
    <col min="7437" max="7437" width="11.85546875" style="58" customWidth="1"/>
    <col min="7438" max="7438" width="5.5703125" style="58" bestFit="1" customWidth="1"/>
    <col min="7439" max="7439" width="5.85546875" style="58" customWidth="1"/>
    <col min="7440" max="7680" width="9.140625" style="58"/>
    <col min="7681" max="7681" width="16.42578125" style="58" customWidth="1"/>
    <col min="7682" max="7682" width="15.28515625" style="58" customWidth="1"/>
    <col min="7683" max="7683" width="10.42578125" style="58" customWidth="1"/>
    <col min="7684" max="7684" width="12.5703125" style="58" customWidth="1"/>
    <col min="7685" max="7685" width="12.42578125" style="58" customWidth="1"/>
    <col min="7686" max="7686" width="9.85546875" style="58" customWidth="1"/>
    <col min="7687" max="7687" width="2.5703125" style="58" customWidth="1"/>
    <col min="7688" max="7688" width="11.7109375" style="58" customWidth="1"/>
    <col min="7689" max="7689" width="15.28515625" style="58" customWidth="1"/>
    <col min="7690" max="7690" width="10.42578125" style="58" customWidth="1"/>
    <col min="7691" max="7691" width="12.42578125" style="58" customWidth="1"/>
    <col min="7692" max="7692" width="9.5703125" style="58" customWidth="1"/>
    <col min="7693" max="7693" width="11.85546875" style="58" customWidth="1"/>
    <col min="7694" max="7694" width="5.5703125" style="58" bestFit="1" customWidth="1"/>
    <col min="7695" max="7695" width="5.85546875" style="58" customWidth="1"/>
    <col min="7696" max="7936" width="9.140625" style="58"/>
    <col min="7937" max="7937" width="16.42578125" style="58" customWidth="1"/>
    <col min="7938" max="7938" width="15.28515625" style="58" customWidth="1"/>
    <col min="7939" max="7939" width="10.42578125" style="58" customWidth="1"/>
    <col min="7940" max="7940" width="12.5703125" style="58" customWidth="1"/>
    <col min="7941" max="7941" width="12.42578125" style="58" customWidth="1"/>
    <col min="7942" max="7942" width="9.85546875" style="58" customWidth="1"/>
    <col min="7943" max="7943" width="2.5703125" style="58" customWidth="1"/>
    <col min="7944" max="7944" width="11.7109375" style="58" customWidth="1"/>
    <col min="7945" max="7945" width="15.28515625" style="58" customWidth="1"/>
    <col min="7946" max="7946" width="10.42578125" style="58" customWidth="1"/>
    <col min="7947" max="7947" width="12.42578125" style="58" customWidth="1"/>
    <col min="7948" max="7948" width="9.5703125" style="58" customWidth="1"/>
    <col min="7949" max="7949" width="11.85546875" style="58" customWidth="1"/>
    <col min="7950" max="7950" width="5.5703125" style="58" bestFit="1" customWidth="1"/>
    <col min="7951" max="7951" width="5.85546875" style="58" customWidth="1"/>
    <col min="7952" max="8192" width="9.140625" style="58"/>
    <col min="8193" max="8193" width="16.42578125" style="58" customWidth="1"/>
    <col min="8194" max="8194" width="15.28515625" style="58" customWidth="1"/>
    <col min="8195" max="8195" width="10.42578125" style="58" customWidth="1"/>
    <col min="8196" max="8196" width="12.5703125" style="58" customWidth="1"/>
    <col min="8197" max="8197" width="12.42578125" style="58" customWidth="1"/>
    <col min="8198" max="8198" width="9.85546875" style="58" customWidth="1"/>
    <col min="8199" max="8199" width="2.5703125" style="58" customWidth="1"/>
    <col min="8200" max="8200" width="11.7109375" style="58" customWidth="1"/>
    <col min="8201" max="8201" width="15.28515625" style="58" customWidth="1"/>
    <col min="8202" max="8202" width="10.42578125" style="58" customWidth="1"/>
    <col min="8203" max="8203" width="12.42578125" style="58" customWidth="1"/>
    <col min="8204" max="8204" width="9.5703125" style="58" customWidth="1"/>
    <col min="8205" max="8205" width="11.85546875" style="58" customWidth="1"/>
    <col min="8206" max="8206" width="5.5703125" style="58" bestFit="1" customWidth="1"/>
    <col min="8207" max="8207" width="5.85546875" style="58" customWidth="1"/>
    <col min="8208" max="8448" width="9.140625" style="58"/>
    <col min="8449" max="8449" width="16.42578125" style="58" customWidth="1"/>
    <col min="8450" max="8450" width="15.28515625" style="58" customWidth="1"/>
    <col min="8451" max="8451" width="10.42578125" style="58" customWidth="1"/>
    <col min="8452" max="8452" width="12.5703125" style="58" customWidth="1"/>
    <col min="8453" max="8453" width="12.42578125" style="58" customWidth="1"/>
    <col min="8454" max="8454" width="9.85546875" style="58" customWidth="1"/>
    <col min="8455" max="8455" width="2.5703125" style="58" customWidth="1"/>
    <col min="8456" max="8456" width="11.7109375" style="58" customWidth="1"/>
    <col min="8457" max="8457" width="15.28515625" style="58" customWidth="1"/>
    <col min="8458" max="8458" width="10.42578125" style="58" customWidth="1"/>
    <col min="8459" max="8459" width="12.42578125" style="58" customWidth="1"/>
    <col min="8460" max="8460" width="9.5703125" style="58" customWidth="1"/>
    <col min="8461" max="8461" width="11.85546875" style="58" customWidth="1"/>
    <col min="8462" max="8462" width="5.5703125" style="58" bestFit="1" customWidth="1"/>
    <col min="8463" max="8463" width="5.85546875" style="58" customWidth="1"/>
    <col min="8464" max="8704" width="9.140625" style="58"/>
    <col min="8705" max="8705" width="16.42578125" style="58" customWidth="1"/>
    <col min="8706" max="8706" width="15.28515625" style="58" customWidth="1"/>
    <col min="8707" max="8707" width="10.42578125" style="58" customWidth="1"/>
    <col min="8708" max="8708" width="12.5703125" style="58" customWidth="1"/>
    <col min="8709" max="8709" width="12.42578125" style="58" customWidth="1"/>
    <col min="8710" max="8710" width="9.85546875" style="58" customWidth="1"/>
    <col min="8711" max="8711" width="2.5703125" style="58" customWidth="1"/>
    <col min="8712" max="8712" width="11.7109375" style="58" customWidth="1"/>
    <col min="8713" max="8713" width="15.28515625" style="58" customWidth="1"/>
    <col min="8714" max="8714" width="10.42578125" style="58" customWidth="1"/>
    <col min="8715" max="8715" width="12.42578125" style="58" customWidth="1"/>
    <col min="8716" max="8716" width="9.5703125" style="58" customWidth="1"/>
    <col min="8717" max="8717" width="11.85546875" style="58" customWidth="1"/>
    <col min="8718" max="8718" width="5.5703125" style="58" bestFit="1" customWidth="1"/>
    <col min="8719" max="8719" width="5.85546875" style="58" customWidth="1"/>
    <col min="8720" max="8960" width="9.140625" style="58"/>
    <col min="8961" max="8961" width="16.42578125" style="58" customWidth="1"/>
    <col min="8962" max="8962" width="15.28515625" style="58" customWidth="1"/>
    <col min="8963" max="8963" width="10.42578125" style="58" customWidth="1"/>
    <col min="8964" max="8964" width="12.5703125" style="58" customWidth="1"/>
    <col min="8965" max="8965" width="12.42578125" style="58" customWidth="1"/>
    <col min="8966" max="8966" width="9.85546875" style="58" customWidth="1"/>
    <col min="8967" max="8967" width="2.5703125" style="58" customWidth="1"/>
    <col min="8968" max="8968" width="11.7109375" style="58" customWidth="1"/>
    <col min="8969" max="8969" width="15.28515625" style="58" customWidth="1"/>
    <col min="8970" max="8970" width="10.42578125" style="58" customWidth="1"/>
    <col min="8971" max="8971" width="12.42578125" style="58" customWidth="1"/>
    <col min="8972" max="8972" width="9.5703125" style="58" customWidth="1"/>
    <col min="8973" max="8973" width="11.85546875" style="58" customWidth="1"/>
    <col min="8974" max="8974" width="5.5703125" style="58" bestFit="1" customWidth="1"/>
    <col min="8975" max="8975" width="5.85546875" style="58" customWidth="1"/>
    <col min="8976" max="9216" width="9.140625" style="58"/>
    <col min="9217" max="9217" width="16.42578125" style="58" customWidth="1"/>
    <col min="9218" max="9218" width="15.28515625" style="58" customWidth="1"/>
    <col min="9219" max="9219" width="10.42578125" style="58" customWidth="1"/>
    <col min="9220" max="9220" width="12.5703125" style="58" customWidth="1"/>
    <col min="9221" max="9221" width="12.42578125" style="58" customWidth="1"/>
    <col min="9222" max="9222" width="9.85546875" style="58" customWidth="1"/>
    <col min="9223" max="9223" width="2.5703125" style="58" customWidth="1"/>
    <col min="9224" max="9224" width="11.7109375" style="58" customWidth="1"/>
    <col min="9225" max="9225" width="15.28515625" style="58" customWidth="1"/>
    <col min="9226" max="9226" width="10.42578125" style="58" customWidth="1"/>
    <col min="9227" max="9227" width="12.42578125" style="58" customWidth="1"/>
    <col min="9228" max="9228" width="9.5703125" style="58" customWidth="1"/>
    <col min="9229" max="9229" width="11.85546875" style="58" customWidth="1"/>
    <col min="9230" max="9230" width="5.5703125" style="58" bestFit="1" customWidth="1"/>
    <col min="9231" max="9231" width="5.85546875" style="58" customWidth="1"/>
    <col min="9232" max="9472" width="9.140625" style="58"/>
    <col min="9473" max="9473" width="16.42578125" style="58" customWidth="1"/>
    <col min="9474" max="9474" width="15.28515625" style="58" customWidth="1"/>
    <col min="9475" max="9475" width="10.42578125" style="58" customWidth="1"/>
    <col min="9476" max="9476" width="12.5703125" style="58" customWidth="1"/>
    <col min="9477" max="9477" width="12.42578125" style="58" customWidth="1"/>
    <col min="9478" max="9478" width="9.85546875" style="58" customWidth="1"/>
    <col min="9479" max="9479" width="2.5703125" style="58" customWidth="1"/>
    <col min="9480" max="9480" width="11.7109375" style="58" customWidth="1"/>
    <col min="9481" max="9481" width="15.28515625" style="58" customWidth="1"/>
    <col min="9482" max="9482" width="10.42578125" style="58" customWidth="1"/>
    <col min="9483" max="9483" width="12.42578125" style="58" customWidth="1"/>
    <col min="9484" max="9484" width="9.5703125" style="58" customWidth="1"/>
    <col min="9485" max="9485" width="11.85546875" style="58" customWidth="1"/>
    <col min="9486" max="9486" width="5.5703125" style="58" bestFit="1" customWidth="1"/>
    <col min="9487" max="9487" width="5.85546875" style="58" customWidth="1"/>
    <col min="9488" max="9728" width="9.140625" style="58"/>
    <col min="9729" max="9729" width="16.42578125" style="58" customWidth="1"/>
    <col min="9730" max="9730" width="15.28515625" style="58" customWidth="1"/>
    <col min="9731" max="9731" width="10.42578125" style="58" customWidth="1"/>
    <col min="9732" max="9732" width="12.5703125" style="58" customWidth="1"/>
    <col min="9733" max="9733" width="12.42578125" style="58" customWidth="1"/>
    <col min="9734" max="9734" width="9.85546875" style="58" customWidth="1"/>
    <col min="9735" max="9735" width="2.5703125" style="58" customWidth="1"/>
    <col min="9736" max="9736" width="11.7109375" style="58" customWidth="1"/>
    <col min="9737" max="9737" width="15.28515625" style="58" customWidth="1"/>
    <col min="9738" max="9738" width="10.42578125" style="58" customWidth="1"/>
    <col min="9739" max="9739" width="12.42578125" style="58" customWidth="1"/>
    <col min="9740" max="9740" width="9.5703125" style="58" customWidth="1"/>
    <col min="9741" max="9741" width="11.85546875" style="58" customWidth="1"/>
    <col min="9742" max="9742" width="5.5703125" style="58" bestFit="1" customWidth="1"/>
    <col min="9743" max="9743" width="5.85546875" style="58" customWidth="1"/>
    <col min="9744" max="9984" width="9.140625" style="58"/>
    <col min="9985" max="9985" width="16.42578125" style="58" customWidth="1"/>
    <col min="9986" max="9986" width="15.28515625" style="58" customWidth="1"/>
    <col min="9987" max="9987" width="10.42578125" style="58" customWidth="1"/>
    <col min="9988" max="9988" width="12.5703125" style="58" customWidth="1"/>
    <col min="9989" max="9989" width="12.42578125" style="58" customWidth="1"/>
    <col min="9990" max="9990" width="9.85546875" style="58" customWidth="1"/>
    <col min="9991" max="9991" width="2.5703125" style="58" customWidth="1"/>
    <col min="9992" max="9992" width="11.7109375" style="58" customWidth="1"/>
    <col min="9993" max="9993" width="15.28515625" style="58" customWidth="1"/>
    <col min="9994" max="9994" width="10.42578125" style="58" customWidth="1"/>
    <col min="9995" max="9995" width="12.42578125" style="58" customWidth="1"/>
    <col min="9996" max="9996" width="9.5703125" style="58" customWidth="1"/>
    <col min="9997" max="9997" width="11.85546875" style="58" customWidth="1"/>
    <col min="9998" max="9998" width="5.5703125" style="58" bestFit="1" customWidth="1"/>
    <col min="9999" max="9999" width="5.85546875" style="58" customWidth="1"/>
    <col min="10000" max="10240" width="9.140625" style="58"/>
    <col min="10241" max="10241" width="16.42578125" style="58" customWidth="1"/>
    <col min="10242" max="10242" width="15.28515625" style="58" customWidth="1"/>
    <col min="10243" max="10243" width="10.42578125" style="58" customWidth="1"/>
    <col min="10244" max="10244" width="12.5703125" style="58" customWidth="1"/>
    <col min="10245" max="10245" width="12.42578125" style="58" customWidth="1"/>
    <col min="10246" max="10246" width="9.85546875" style="58" customWidth="1"/>
    <col min="10247" max="10247" width="2.5703125" style="58" customWidth="1"/>
    <col min="10248" max="10248" width="11.7109375" style="58" customWidth="1"/>
    <col min="10249" max="10249" width="15.28515625" style="58" customWidth="1"/>
    <col min="10250" max="10250" width="10.42578125" style="58" customWidth="1"/>
    <col min="10251" max="10251" width="12.42578125" style="58" customWidth="1"/>
    <col min="10252" max="10252" width="9.5703125" style="58" customWidth="1"/>
    <col min="10253" max="10253" width="11.85546875" style="58" customWidth="1"/>
    <col min="10254" max="10254" width="5.5703125" style="58" bestFit="1" customWidth="1"/>
    <col min="10255" max="10255" width="5.85546875" style="58" customWidth="1"/>
    <col min="10256" max="10496" width="9.140625" style="58"/>
    <col min="10497" max="10497" width="16.42578125" style="58" customWidth="1"/>
    <col min="10498" max="10498" width="15.28515625" style="58" customWidth="1"/>
    <col min="10499" max="10499" width="10.42578125" style="58" customWidth="1"/>
    <col min="10500" max="10500" width="12.5703125" style="58" customWidth="1"/>
    <col min="10501" max="10501" width="12.42578125" style="58" customWidth="1"/>
    <col min="10502" max="10502" width="9.85546875" style="58" customWidth="1"/>
    <col min="10503" max="10503" width="2.5703125" style="58" customWidth="1"/>
    <col min="10504" max="10504" width="11.7109375" style="58" customWidth="1"/>
    <col min="10505" max="10505" width="15.28515625" style="58" customWidth="1"/>
    <col min="10506" max="10506" width="10.42578125" style="58" customWidth="1"/>
    <col min="10507" max="10507" width="12.42578125" style="58" customWidth="1"/>
    <col min="10508" max="10508" width="9.5703125" style="58" customWidth="1"/>
    <col min="10509" max="10509" width="11.85546875" style="58" customWidth="1"/>
    <col min="10510" max="10510" width="5.5703125" style="58" bestFit="1" customWidth="1"/>
    <col min="10511" max="10511" width="5.85546875" style="58" customWidth="1"/>
    <col min="10512" max="10752" width="9.140625" style="58"/>
    <col min="10753" max="10753" width="16.42578125" style="58" customWidth="1"/>
    <col min="10754" max="10754" width="15.28515625" style="58" customWidth="1"/>
    <col min="10755" max="10755" width="10.42578125" style="58" customWidth="1"/>
    <col min="10756" max="10756" width="12.5703125" style="58" customWidth="1"/>
    <col min="10757" max="10757" width="12.42578125" style="58" customWidth="1"/>
    <col min="10758" max="10758" width="9.85546875" style="58" customWidth="1"/>
    <col min="10759" max="10759" width="2.5703125" style="58" customWidth="1"/>
    <col min="10760" max="10760" width="11.7109375" style="58" customWidth="1"/>
    <col min="10761" max="10761" width="15.28515625" style="58" customWidth="1"/>
    <col min="10762" max="10762" width="10.42578125" style="58" customWidth="1"/>
    <col min="10763" max="10763" width="12.42578125" style="58" customWidth="1"/>
    <col min="10764" max="10764" width="9.5703125" style="58" customWidth="1"/>
    <col min="10765" max="10765" width="11.85546875" style="58" customWidth="1"/>
    <col min="10766" max="10766" width="5.5703125" style="58" bestFit="1" customWidth="1"/>
    <col min="10767" max="10767" width="5.85546875" style="58" customWidth="1"/>
    <col min="10768" max="11008" width="9.140625" style="58"/>
    <col min="11009" max="11009" width="16.42578125" style="58" customWidth="1"/>
    <col min="11010" max="11010" width="15.28515625" style="58" customWidth="1"/>
    <col min="11011" max="11011" width="10.42578125" style="58" customWidth="1"/>
    <col min="11012" max="11012" width="12.5703125" style="58" customWidth="1"/>
    <col min="11013" max="11013" width="12.42578125" style="58" customWidth="1"/>
    <col min="11014" max="11014" width="9.85546875" style="58" customWidth="1"/>
    <col min="11015" max="11015" width="2.5703125" style="58" customWidth="1"/>
    <col min="11016" max="11016" width="11.7109375" style="58" customWidth="1"/>
    <col min="11017" max="11017" width="15.28515625" style="58" customWidth="1"/>
    <col min="11018" max="11018" width="10.42578125" style="58" customWidth="1"/>
    <col min="11019" max="11019" width="12.42578125" style="58" customWidth="1"/>
    <col min="11020" max="11020" width="9.5703125" style="58" customWidth="1"/>
    <col min="11021" max="11021" width="11.85546875" style="58" customWidth="1"/>
    <col min="11022" max="11022" width="5.5703125" style="58" bestFit="1" customWidth="1"/>
    <col min="11023" max="11023" width="5.85546875" style="58" customWidth="1"/>
    <col min="11024" max="11264" width="9.140625" style="58"/>
    <col min="11265" max="11265" width="16.42578125" style="58" customWidth="1"/>
    <col min="11266" max="11266" width="15.28515625" style="58" customWidth="1"/>
    <col min="11267" max="11267" width="10.42578125" style="58" customWidth="1"/>
    <col min="11268" max="11268" width="12.5703125" style="58" customWidth="1"/>
    <col min="11269" max="11269" width="12.42578125" style="58" customWidth="1"/>
    <col min="11270" max="11270" width="9.85546875" style="58" customWidth="1"/>
    <col min="11271" max="11271" width="2.5703125" style="58" customWidth="1"/>
    <col min="11272" max="11272" width="11.7109375" style="58" customWidth="1"/>
    <col min="11273" max="11273" width="15.28515625" style="58" customWidth="1"/>
    <col min="11274" max="11274" width="10.42578125" style="58" customWidth="1"/>
    <col min="11275" max="11275" width="12.42578125" style="58" customWidth="1"/>
    <col min="11276" max="11276" width="9.5703125" style="58" customWidth="1"/>
    <col min="11277" max="11277" width="11.85546875" style="58" customWidth="1"/>
    <col min="11278" max="11278" width="5.5703125" style="58" bestFit="1" customWidth="1"/>
    <col min="11279" max="11279" width="5.85546875" style="58" customWidth="1"/>
    <col min="11280" max="11520" width="9.140625" style="58"/>
    <col min="11521" max="11521" width="16.42578125" style="58" customWidth="1"/>
    <col min="11522" max="11522" width="15.28515625" style="58" customWidth="1"/>
    <col min="11523" max="11523" width="10.42578125" style="58" customWidth="1"/>
    <col min="11524" max="11524" width="12.5703125" style="58" customWidth="1"/>
    <col min="11525" max="11525" width="12.42578125" style="58" customWidth="1"/>
    <col min="11526" max="11526" width="9.85546875" style="58" customWidth="1"/>
    <col min="11527" max="11527" width="2.5703125" style="58" customWidth="1"/>
    <col min="11528" max="11528" width="11.7109375" style="58" customWidth="1"/>
    <col min="11529" max="11529" width="15.28515625" style="58" customWidth="1"/>
    <col min="11530" max="11530" width="10.42578125" style="58" customWidth="1"/>
    <col min="11531" max="11531" width="12.42578125" style="58" customWidth="1"/>
    <col min="11532" max="11532" width="9.5703125" style="58" customWidth="1"/>
    <col min="11533" max="11533" width="11.85546875" style="58" customWidth="1"/>
    <col min="11534" max="11534" width="5.5703125" style="58" bestFit="1" customWidth="1"/>
    <col min="11535" max="11535" width="5.85546875" style="58" customWidth="1"/>
    <col min="11536" max="11776" width="9.140625" style="58"/>
    <col min="11777" max="11777" width="16.42578125" style="58" customWidth="1"/>
    <col min="11778" max="11778" width="15.28515625" style="58" customWidth="1"/>
    <col min="11779" max="11779" width="10.42578125" style="58" customWidth="1"/>
    <col min="11780" max="11780" width="12.5703125" style="58" customWidth="1"/>
    <col min="11781" max="11781" width="12.42578125" style="58" customWidth="1"/>
    <col min="11782" max="11782" width="9.85546875" style="58" customWidth="1"/>
    <col min="11783" max="11783" width="2.5703125" style="58" customWidth="1"/>
    <col min="11784" max="11784" width="11.7109375" style="58" customWidth="1"/>
    <col min="11785" max="11785" width="15.28515625" style="58" customWidth="1"/>
    <col min="11786" max="11786" width="10.42578125" style="58" customWidth="1"/>
    <col min="11787" max="11787" width="12.42578125" style="58" customWidth="1"/>
    <col min="11788" max="11788" width="9.5703125" style="58" customWidth="1"/>
    <col min="11789" max="11789" width="11.85546875" style="58" customWidth="1"/>
    <col min="11790" max="11790" width="5.5703125" style="58" bestFit="1" customWidth="1"/>
    <col min="11791" max="11791" width="5.85546875" style="58" customWidth="1"/>
    <col min="11792" max="12032" width="9.140625" style="58"/>
    <col min="12033" max="12033" width="16.42578125" style="58" customWidth="1"/>
    <col min="12034" max="12034" width="15.28515625" style="58" customWidth="1"/>
    <col min="12035" max="12035" width="10.42578125" style="58" customWidth="1"/>
    <col min="12036" max="12036" width="12.5703125" style="58" customWidth="1"/>
    <col min="12037" max="12037" width="12.42578125" style="58" customWidth="1"/>
    <col min="12038" max="12038" width="9.85546875" style="58" customWidth="1"/>
    <col min="12039" max="12039" width="2.5703125" style="58" customWidth="1"/>
    <col min="12040" max="12040" width="11.7109375" style="58" customWidth="1"/>
    <col min="12041" max="12041" width="15.28515625" style="58" customWidth="1"/>
    <col min="12042" max="12042" width="10.42578125" style="58" customWidth="1"/>
    <col min="12043" max="12043" width="12.42578125" style="58" customWidth="1"/>
    <col min="12044" max="12044" width="9.5703125" style="58" customWidth="1"/>
    <col min="12045" max="12045" width="11.85546875" style="58" customWidth="1"/>
    <col min="12046" max="12046" width="5.5703125" style="58" bestFit="1" customWidth="1"/>
    <col min="12047" max="12047" width="5.85546875" style="58" customWidth="1"/>
    <col min="12048" max="12288" width="9.140625" style="58"/>
    <col min="12289" max="12289" width="16.42578125" style="58" customWidth="1"/>
    <col min="12290" max="12290" width="15.28515625" style="58" customWidth="1"/>
    <col min="12291" max="12291" width="10.42578125" style="58" customWidth="1"/>
    <col min="12292" max="12292" width="12.5703125" style="58" customWidth="1"/>
    <col min="12293" max="12293" width="12.42578125" style="58" customWidth="1"/>
    <col min="12294" max="12294" width="9.85546875" style="58" customWidth="1"/>
    <col min="12295" max="12295" width="2.5703125" style="58" customWidth="1"/>
    <col min="12296" max="12296" width="11.7109375" style="58" customWidth="1"/>
    <col min="12297" max="12297" width="15.28515625" style="58" customWidth="1"/>
    <col min="12298" max="12298" width="10.42578125" style="58" customWidth="1"/>
    <col min="12299" max="12299" width="12.42578125" style="58" customWidth="1"/>
    <col min="12300" max="12300" width="9.5703125" style="58" customWidth="1"/>
    <col min="12301" max="12301" width="11.85546875" style="58" customWidth="1"/>
    <col min="12302" max="12302" width="5.5703125" style="58" bestFit="1" customWidth="1"/>
    <col min="12303" max="12303" width="5.85546875" style="58" customWidth="1"/>
    <col min="12304" max="12544" width="9.140625" style="58"/>
    <col min="12545" max="12545" width="16.42578125" style="58" customWidth="1"/>
    <col min="12546" max="12546" width="15.28515625" style="58" customWidth="1"/>
    <col min="12547" max="12547" width="10.42578125" style="58" customWidth="1"/>
    <col min="12548" max="12548" width="12.5703125" style="58" customWidth="1"/>
    <col min="12549" max="12549" width="12.42578125" style="58" customWidth="1"/>
    <col min="12550" max="12550" width="9.85546875" style="58" customWidth="1"/>
    <col min="12551" max="12551" width="2.5703125" style="58" customWidth="1"/>
    <col min="12552" max="12552" width="11.7109375" style="58" customWidth="1"/>
    <col min="12553" max="12553" width="15.28515625" style="58" customWidth="1"/>
    <col min="12554" max="12554" width="10.42578125" style="58" customWidth="1"/>
    <col min="12555" max="12555" width="12.42578125" style="58" customWidth="1"/>
    <col min="12556" max="12556" width="9.5703125" style="58" customWidth="1"/>
    <col min="12557" max="12557" width="11.85546875" style="58" customWidth="1"/>
    <col min="12558" max="12558" width="5.5703125" style="58" bestFit="1" customWidth="1"/>
    <col min="12559" max="12559" width="5.85546875" style="58" customWidth="1"/>
    <col min="12560" max="12800" width="9.140625" style="58"/>
    <col min="12801" max="12801" width="16.42578125" style="58" customWidth="1"/>
    <col min="12802" max="12802" width="15.28515625" style="58" customWidth="1"/>
    <col min="12803" max="12803" width="10.42578125" style="58" customWidth="1"/>
    <col min="12804" max="12804" width="12.5703125" style="58" customWidth="1"/>
    <col min="12805" max="12805" width="12.42578125" style="58" customWidth="1"/>
    <col min="12806" max="12806" width="9.85546875" style="58" customWidth="1"/>
    <col min="12807" max="12807" width="2.5703125" style="58" customWidth="1"/>
    <col min="12808" max="12808" width="11.7109375" style="58" customWidth="1"/>
    <col min="12809" max="12809" width="15.28515625" style="58" customWidth="1"/>
    <col min="12810" max="12810" width="10.42578125" style="58" customWidth="1"/>
    <col min="12811" max="12811" width="12.42578125" style="58" customWidth="1"/>
    <col min="12812" max="12812" width="9.5703125" style="58" customWidth="1"/>
    <col min="12813" max="12813" width="11.85546875" style="58" customWidth="1"/>
    <col min="12814" max="12814" width="5.5703125" style="58" bestFit="1" customWidth="1"/>
    <col min="12815" max="12815" width="5.85546875" style="58" customWidth="1"/>
    <col min="12816" max="13056" width="9.140625" style="58"/>
    <col min="13057" max="13057" width="16.42578125" style="58" customWidth="1"/>
    <col min="13058" max="13058" width="15.28515625" style="58" customWidth="1"/>
    <col min="13059" max="13059" width="10.42578125" style="58" customWidth="1"/>
    <col min="13060" max="13060" width="12.5703125" style="58" customWidth="1"/>
    <col min="13061" max="13061" width="12.42578125" style="58" customWidth="1"/>
    <col min="13062" max="13062" width="9.85546875" style="58" customWidth="1"/>
    <col min="13063" max="13063" width="2.5703125" style="58" customWidth="1"/>
    <col min="13064" max="13064" width="11.7109375" style="58" customWidth="1"/>
    <col min="13065" max="13065" width="15.28515625" style="58" customWidth="1"/>
    <col min="13066" max="13066" width="10.42578125" style="58" customWidth="1"/>
    <col min="13067" max="13067" width="12.42578125" style="58" customWidth="1"/>
    <col min="13068" max="13068" width="9.5703125" style="58" customWidth="1"/>
    <col min="13069" max="13069" width="11.85546875" style="58" customWidth="1"/>
    <col min="13070" max="13070" width="5.5703125" style="58" bestFit="1" customWidth="1"/>
    <col min="13071" max="13071" width="5.85546875" style="58" customWidth="1"/>
    <col min="13072" max="13312" width="9.140625" style="58"/>
    <col min="13313" max="13313" width="16.42578125" style="58" customWidth="1"/>
    <col min="13314" max="13314" width="15.28515625" style="58" customWidth="1"/>
    <col min="13315" max="13315" width="10.42578125" style="58" customWidth="1"/>
    <col min="13316" max="13316" width="12.5703125" style="58" customWidth="1"/>
    <col min="13317" max="13317" width="12.42578125" style="58" customWidth="1"/>
    <col min="13318" max="13318" width="9.85546875" style="58" customWidth="1"/>
    <col min="13319" max="13319" width="2.5703125" style="58" customWidth="1"/>
    <col min="13320" max="13320" width="11.7109375" style="58" customWidth="1"/>
    <col min="13321" max="13321" width="15.28515625" style="58" customWidth="1"/>
    <col min="13322" max="13322" width="10.42578125" style="58" customWidth="1"/>
    <col min="13323" max="13323" width="12.42578125" style="58" customWidth="1"/>
    <col min="13324" max="13324" width="9.5703125" style="58" customWidth="1"/>
    <col min="13325" max="13325" width="11.85546875" style="58" customWidth="1"/>
    <col min="13326" max="13326" width="5.5703125" style="58" bestFit="1" customWidth="1"/>
    <col min="13327" max="13327" width="5.85546875" style="58" customWidth="1"/>
    <col min="13328" max="13568" width="9.140625" style="58"/>
    <col min="13569" max="13569" width="16.42578125" style="58" customWidth="1"/>
    <col min="13570" max="13570" width="15.28515625" style="58" customWidth="1"/>
    <col min="13571" max="13571" width="10.42578125" style="58" customWidth="1"/>
    <col min="13572" max="13572" width="12.5703125" style="58" customWidth="1"/>
    <col min="13573" max="13573" width="12.42578125" style="58" customWidth="1"/>
    <col min="13574" max="13574" width="9.85546875" style="58" customWidth="1"/>
    <col min="13575" max="13575" width="2.5703125" style="58" customWidth="1"/>
    <col min="13576" max="13576" width="11.7109375" style="58" customWidth="1"/>
    <col min="13577" max="13577" width="15.28515625" style="58" customWidth="1"/>
    <col min="13578" max="13578" width="10.42578125" style="58" customWidth="1"/>
    <col min="13579" max="13579" width="12.42578125" style="58" customWidth="1"/>
    <col min="13580" max="13580" width="9.5703125" style="58" customWidth="1"/>
    <col min="13581" max="13581" width="11.85546875" style="58" customWidth="1"/>
    <col min="13582" max="13582" width="5.5703125" style="58" bestFit="1" customWidth="1"/>
    <col min="13583" max="13583" width="5.85546875" style="58" customWidth="1"/>
    <col min="13584" max="13824" width="9.140625" style="58"/>
    <col min="13825" max="13825" width="16.42578125" style="58" customWidth="1"/>
    <col min="13826" max="13826" width="15.28515625" style="58" customWidth="1"/>
    <col min="13827" max="13827" width="10.42578125" style="58" customWidth="1"/>
    <col min="13828" max="13828" width="12.5703125" style="58" customWidth="1"/>
    <col min="13829" max="13829" width="12.42578125" style="58" customWidth="1"/>
    <col min="13830" max="13830" width="9.85546875" style="58" customWidth="1"/>
    <col min="13831" max="13831" width="2.5703125" style="58" customWidth="1"/>
    <col min="13832" max="13832" width="11.7109375" style="58" customWidth="1"/>
    <col min="13833" max="13833" width="15.28515625" style="58" customWidth="1"/>
    <col min="13834" max="13834" width="10.42578125" style="58" customWidth="1"/>
    <col min="13835" max="13835" width="12.42578125" style="58" customWidth="1"/>
    <col min="13836" max="13836" width="9.5703125" style="58" customWidth="1"/>
    <col min="13837" max="13837" width="11.85546875" style="58" customWidth="1"/>
    <col min="13838" max="13838" width="5.5703125" style="58" bestFit="1" customWidth="1"/>
    <col min="13839" max="13839" width="5.85546875" style="58" customWidth="1"/>
    <col min="13840" max="14080" width="9.140625" style="58"/>
    <col min="14081" max="14081" width="16.42578125" style="58" customWidth="1"/>
    <col min="14082" max="14082" width="15.28515625" style="58" customWidth="1"/>
    <col min="14083" max="14083" width="10.42578125" style="58" customWidth="1"/>
    <col min="14084" max="14084" width="12.5703125" style="58" customWidth="1"/>
    <col min="14085" max="14085" width="12.42578125" style="58" customWidth="1"/>
    <col min="14086" max="14086" width="9.85546875" style="58" customWidth="1"/>
    <col min="14087" max="14087" width="2.5703125" style="58" customWidth="1"/>
    <col min="14088" max="14088" width="11.7109375" style="58" customWidth="1"/>
    <col min="14089" max="14089" width="15.28515625" style="58" customWidth="1"/>
    <col min="14090" max="14090" width="10.42578125" style="58" customWidth="1"/>
    <col min="14091" max="14091" width="12.42578125" style="58" customWidth="1"/>
    <col min="14092" max="14092" width="9.5703125" style="58" customWidth="1"/>
    <col min="14093" max="14093" width="11.85546875" style="58" customWidth="1"/>
    <col min="14094" max="14094" width="5.5703125" style="58" bestFit="1" customWidth="1"/>
    <col min="14095" max="14095" width="5.85546875" style="58" customWidth="1"/>
    <col min="14096" max="14336" width="9.140625" style="58"/>
    <col min="14337" max="14337" width="16.42578125" style="58" customWidth="1"/>
    <col min="14338" max="14338" width="15.28515625" style="58" customWidth="1"/>
    <col min="14339" max="14339" width="10.42578125" style="58" customWidth="1"/>
    <col min="14340" max="14340" width="12.5703125" style="58" customWidth="1"/>
    <col min="14341" max="14341" width="12.42578125" style="58" customWidth="1"/>
    <col min="14342" max="14342" width="9.85546875" style="58" customWidth="1"/>
    <col min="14343" max="14343" width="2.5703125" style="58" customWidth="1"/>
    <col min="14344" max="14344" width="11.7109375" style="58" customWidth="1"/>
    <col min="14345" max="14345" width="15.28515625" style="58" customWidth="1"/>
    <col min="14346" max="14346" width="10.42578125" style="58" customWidth="1"/>
    <col min="14347" max="14347" width="12.42578125" style="58" customWidth="1"/>
    <col min="14348" max="14348" width="9.5703125" style="58" customWidth="1"/>
    <col min="14349" max="14349" width="11.85546875" style="58" customWidth="1"/>
    <col min="14350" max="14350" width="5.5703125" style="58" bestFit="1" customWidth="1"/>
    <col min="14351" max="14351" width="5.85546875" style="58" customWidth="1"/>
    <col min="14352" max="14592" width="9.140625" style="58"/>
    <col min="14593" max="14593" width="16.42578125" style="58" customWidth="1"/>
    <col min="14594" max="14594" width="15.28515625" style="58" customWidth="1"/>
    <col min="14595" max="14595" width="10.42578125" style="58" customWidth="1"/>
    <col min="14596" max="14596" width="12.5703125" style="58" customWidth="1"/>
    <col min="14597" max="14597" width="12.42578125" style="58" customWidth="1"/>
    <col min="14598" max="14598" width="9.85546875" style="58" customWidth="1"/>
    <col min="14599" max="14599" width="2.5703125" style="58" customWidth="1"/>
    <col min="14600" max="14600" width="11.7109375" style="58" customWidth="1"/>
    <col min="14601" max="14601" width="15.28515625" style="58" customWidth="1"/>
    <col min="14602" max="14602" width="10.42578125" style="58" customWidth="1"/>
    <col min="14603" max="14603" width="12.42578125" style="58" customWidth="1"/>
    <col min="14604" max="14604" width="9.5703125" style="58" customWidth="1"/>
    <col min="14605" max="14605" width="11.85546875" style="58" customWidth="1"/>
    <col min="14606" max="14606" width="5.5703125" style="58" bestFit="1" customWidth="1"/>
    <col min="14607" max="14607" width="5.85546875" style="58" customWidth="1"/>
    <col min="14608" max="14848" width="9.140625" style="58"/>
    <col min="14849" max="14849" width="16.42578125" style="58" customWidth="1"/>
    <col min="14850" max="14850" width="15.28515625" style="58" customWidth="1"/>
    <col min="14851" max="14851" width="10.42578125" style="58" customWidth="1"/>
    <col min="14852" max="14852" width="12.5703125" style="58" customWidth="1"/>
    <col min="14853" max="14853" width="12.42578125" style="58" customWidth="1"/>
    <col min="14854" max="14854" width="9.85546875" style="58" customWidth="1"/>
    <col min="14855" max="14855" width="2.5703125" style="58" customWidth="1"/>
    <col min="14856" max="14856" width="11.7109375" style="58" customWidth="1"/>
    <col min="14857" max="14857" width="15.28515625" style="58" customWidth="1"/>
    <col min="14858" max="14858" width="10.42578125" style="58" customWidth="1"/>
    <col min="14859" max="14859" width="12.42578125" style="58" customWidth="1"/>
    <col min="14860" max="14860" width="9.5703125" style="58" customWidth="1"/>
    <col min="14861" max="14861" width="11.85546875" style="58" customWidth="1"/>
    <col min="14862" max="14862" width="5.5703125" style="58" bestFit="1" customWidth="1"/>
    <col min="14863" max="14863" width="5.85546875" style="58" customWidth="1"/>
    <col min="14864" max="15104" width="9.140625" style="58"/>
    <col min="15105" max="15105" width="16.42578125" style="58" customWidth="1"/>
    <col min="15106" max="15106" width="15.28515625" style="58" customWidth="1"/>
    <col min="15107" max="15107" width="10.42578125" style="58" customWidth="1"/>
    <col min="15108" max="15108" width="12.5703125" style="58" customWidth="1"/>
    <col min="15109" max="15109" width="12.42578125" style="58" customWidth="1"/>
    <col min="15110" max="15110" width="9.85546875" style="58" customWidth="1"/>
    <col min="15111" max="15111" width="2.5703125" style="58" customWidth="1"/>
    <col min="15112" max="15112" width="11.7109375" style="58" customWidth="1"/>
    <col min="15113" max="15113" width="15.28515625" style="58" customWidth="1"/>
    <col min="15114" max="15114" width="10.42578125" style="58" customWidth="1"/>
    <col min="15115" max="15115" width="12.42578125" style="58" customWidth="1"/>
    <col min="15116" max="15116" width="9.5703125" style="58" customWidth="1"/>
    <col min="15117" max="15117" width="11.85546875" style="58" customWidth="1"/>
    <col min="15118" max="15118" width="5.5703125" style="58" bestFit="1" customWidth="1"/>
    <col min="15119" max="15119" width="5.85546875" style="58" customWidth="1"/>
    <col min="15120" max="15360" width="9.140625" style="58"/>
    <col min="15361" max="15361" width="16.42578125" style="58" customWidth="1"/>
    <col min="15362" max="15362" width="15.28515625" style="58" customWidth="1"/>
    <col min="15363" max="15363" width="10.42578125" style="58" customWidth="1"/>
    <col min="15364" max="15364" width="12.5703125" style="58" customWidth="1"/>
    <col min="15365" max="15365" width="12.42578125" style="58" customWidth="1"/>
    <col min="15366" max="15366" width="9.85546875" style="58" customWidth="1"/>
    <col min="15367" max="15367" width="2.5703125" style="58" customWidth="1"/>
    <col min="15368" max="15368" width="11.7109375" style="58" customWidth="1"/>
    <col min="15369" max="15369" width="15.28515625" style="58" customWidth="1"/>
    <col min="15370" max="15370" width="10.42578125" style="58" customWidth="1"/>
    <col min="15371" max="15371" width="12.42578125" style="58" customWidth="1"/>
    <col min="15372" max="15372" width="9.5703125" style="58" customWidth="1"/>
    <col min="15373" max="15373" width="11.85546875" style="58" customWidth="1"/>
    <col min="15374" max="15374" width="5.5703125" style="58" bestFit="1" customWidth="1"/>
    <col min="15375" max="15375" width="5.85546875" style="58" customWidth="1"/>
    <col min="15376" max="15616" width="9.140625" style="58"/>
    <col min="15617" max="15617" width="16.42578125" style="58" customWidth="1"/>
    <col min="15618" max="15618" width="15.28515625" style="58" customWidth="1"/>
    <col min="15619" max="15619" width="10.42578125" style="58" customWidth="1"/>
    <col min="15620" max="15620" width="12.5703125" style="58" customWidth="1"/>
    <col min="15621" max="15621" width="12.42578125" style="58" customWidth="1"/>
    <col min="15622" max="15622" width="9.85546875" style="58" customWidth="1"/>
    <col min="15623" max="15623" width="2.5703125" style="58" customWidth="1"/>
    <col min="15624" max="15624" width="11.7109375" style="58" customWidth="1"/>
    <col min="15625" max="15625" width="15.28515625" style="58" customWidth="1"/>
    <col min="15626" max="15626" width="10.42578125" style="58" customWidth="1"/>
    <col min="15627" max="15627" width="12.42578125" style="58" customWidth="1"/>
    <col min="15628" max="15628" width="9.5703125" style="58" customWidth="1"/>
    <col min="15629" max="15629" width="11.85546875" style="58" customWidth="1"/>
    <col min="15630" max="15630" width="5.5703125" style="58" bestFit="1" customWidth="1"/>
    <col min="15631" max="15631" width="5.85546875" style="58" customWidth="1"/>
    <col min="15632" max="15872" width="9.140625" style="58"/>
    <col min="15873" max="15873" width="16.42578125" style="58" customWidth="1"/>
    <col min="15874" max="15874" width="15.28515625" style="58" customWidth="1"/>
    <col min="15875" max="15875" width="10.42578125" style="58" customWidth="1"/>
    <col min="15876" max="15876" width="12.5703125" style="58" customWidth="1"/>
    <col min="15877" max="15877" width="12.42578125" style="58" customWidth="1"/>
    <col min="15878" max="15878" width="9.85546875" style="58" customWidth="1"/>
    <col min="15879" max="15879" width="2.5703125" style="58" customWidth="1"/>
    <col min="15880" max="15880" width="11.7109375" style="58" customWidth="1"/>
    <col min="15881" max="15881" width="15.28515625" style="58" customWidth="1"/>
    <col min="15882" max="15882" width="10.42578125" style="58" customWidth="1"/>
    <col min="15883" max="15883" width="12.42578125" style="58" customWidth="1"/>
    <col min="15884" max="15884" width="9.5703125" style="58" customWidth="1"/>
    <col min="15885" max="15885" width="11.85546875" style="58" customWidth="1"/>
    <col min="15886" max="15886" width="5.5703125" style="58" bestFit="1" customWidth="1"/>
    <col min="15887" max="15887" width="5.85546875" style="58" customWidth="1"/>
    <col min="15888" max="16128" width="9.140625" style="58"/>
    <col min="16129" max="16129" width="16.42578125" style="58" customWidth="1"/>
    <col min="16130" max="16130" width="15.28515625" style="58" customWidth="1"/>
    <col min="16131" max="16131" width="10.42578125" style="58" customWidth="1"/>
    <col min="16132" max="16132" width="12.5703125" style="58" customWidth="1"/>
    <col min="16133" max="16133" width="12.42578125" style="58" customWidth="1"/>
    <col min="16134" max="16134" width="9.85546875" style="58" customWidth="1"/>
    <col min="16135" max="16135" width="2.5703125" style="58" customWidth="1"/>
    <col min="16136" max="16136" width="11.7109375" style="58" customWidth="1"/>
    <col min="16137" max="16137" width="15.28515625" style="58" customWidth="1"/>
    <col min="16138" max="16138" width="10.42578125" style="58" customWidth="1"/>
    <col min="16139" max="16139" width="12.42578125" style="58" customWidth="1"/>
    <col min="16140" max="16140" width="9.5703125" style="58" customWidth="1"/>
    <col min="16141" max="16141" width="11.85546875" style="58" customWidth="1"/>
    <col min="16142" max="16142" width="5.5703125" style="58" bestFit="1" customWidth="1"/>
    <col min="16143" max="16143" width="5.85546875" style="58" customWidth="1"/>
    <col min="16144" max="16384" width="9.140625" style="58"/>
  </cols>
  <sheetData>
    <row r="1" spans="1:18" x14ac:dyDescent="0.2">
      <c r="A1" s="55" t="s">
        <v>93</v>
      </c>
      <c r="B1" s="55"/>
      <c r="C1" s="56"/>
      <c r="D1" s="56"/>
      <c r="E1" s="56"/>
      <c r="F1" s="56"/>
    </row>
    <row r="2" spans="1:18" ht="15" x14ac:dyDescent="0.25">
      <c r="A2" s="59" t="s">
        <v>94</v>
      </c>
      <c r="B2" s="55"/>
      <c r="C2" s="56"/>
      <c r="D2" s="56"/>
      <c r="E2" s="56"/>
      <c r="F2" s="56"/>
    </row>
    <row r="3" spans="1:18" ht="55.5" customHeight="1" x14ac:dyDescent="0.2">
      <c r="A3" s="60" t="s">
        <v>95</v>
      </c>
      <c r="B3" s="61"/>
      <c r="C3" s="62" t="s">
        <v>96</v>
      </c>
      <c r="D3" s="62" t="s">
        <v>97</v>
      </c>
      <c r="E3" s="63" t="s">
        <v>98</v>
      </c>
      <c r="G3" s="65"/>
      <c r="H3" s="61"/>
      <c r="I3" s="51"/>
      <c r="J3" s="62" t="s">
        <v>96</v>
      </c>
      <c r="K3" s="62" t="s">
        <v>99</v>
      </c>
      <c r="L3" s="63" t="s">
        <v>98</v>
      </c>
    </row>
    <row r="4" spans="1:18" x14ac:dyDescent="0.2">
      <c r="A4" s="60"/>
      <c r="B4" s="265" t="s">
        <v>100</v>
      </c>
      <c r="C4" s="66">
        <v>7</v>
      </c>
      <c r="D4" s="66">
        <v>5.0999999999999996</v>
      </c>
      <c r="E4" s="67">
        <f t="shared" ref="E4:E10" si="0">C4*D4</f>
        <v>35.699999999999996</v>
      </c>
      <c r="G4" s="65"/>
      <c r="H4" s="61" t="s">
        <v>101</v>
      </c>
      <c r="I4" s="68" t="s">
        <v>102</v>
      </c>
      <c r="J4" s="69">
        <v>14</v>
      </c>
      <c r="K4" s="69">
        <v>0.1</v>
      </c>
      <c r="L4" s="70">
        <f t="shared" ref="L4:L9" si="1">J4*K4</f>
        <v>1.4000000000000001</v>
      </c>
    </row>
    <row r="5" spans="1:18" x14ac:dyDescent="0.2">
      <c r="A5" s="71" t="s">
        <v>25</v>
      </c>
      <c r="B5" s="266"/>
      <c r="C5" s="66">
        <v>5</v>
      </c>
      <c r="D5" s="66">
        <v>5.0999999999999996</v>
      </c>
      <c r="E5" s="67">
        <f t="shared" si="0"/>
        <v>25.5</v>
      </c>
      <c r="G5" s="72"/>
      <c r="H5" s="49"/>
      <c r="I5" s="73" t="s">
        <v>103</v>
      </c>
      <c r="J5" s="74">
        <v>12</v>
      </c>
      <c r="K5" s="74">
        <v>0.1</v>
      </c>
      <c r="L5" s="75">
        <f t="shared" si="1"/>
        <v>1.2000000000000002</v>
      </c>
      <c r="M5" s="76" t="s">
        <v>25</v>
      </c>
      <c r="N5" s="58">
        <v>5.0999999999999996</v>
      </c>
      <c r="O5" s="58">
        <v>3</v>
      </c>
      <c r="P5" s="58">
        <v>1.6</v>
      </c>
      <c r="Q5" s="58">
        <f>N5*O5*P5</f>
        <v>24.48</v>
      </c>
      <c r="R5" s="58">
        <f>Q5*365</f>
        <v>8935.2000000000007</v>
      </c>
    </row>
    <row r="6" spans="1:18" x14ac:dyDescent="0.2">
      <c r="A6" s="61"/>
      <c r="B6" s="77" t="s">
        <v>104</v>
      </c>
      <c r="C6" s="74">
        <v>3.5</v>
      </c>
      <c r="D6" s="74">
        <v>5.0999999999999996</v>
      </c>
      <c r="E6" s="78">
        <f t="shared" si="0"/>
        <v>17.849999999999998</v>
      </c>
      <c r="G6" s="72"/>
      <c r="H6" s="49"/>
      <c r="I6" s="73" t="s">
        <v>105</v>
      </c>
      <c r="J6" s="74">
        <v>10.5</v>
      </c>
      <c r="K6" s="74">
        <v>0.1</v>
      </c>
      <c r="L6" s="75">
        <f t="shared" si="1"/>
        <v>1.05</v>
      </c>
      <c r="M6" s="76" t="s">
        <v>76</v>
      </c>
      <c r="N6" s="58">
        <v>5.3</v>
      </c>
      <c r="O6" s="58">
        <v>3</v>
      </c>
      <c r="P6" s="58">
        <v>1.68</v>
      </c>
      <c r="Q6" s="58">
        <f>N6*O6*P6</f>
        <v>26.711999999999996</v>
      </c>
      <c r="R6" s="58">
        <f>Q6*365</f>
        <v>9749.8799999999992</v>
      </c>
    </row>
    <row r="7" spans="1:18" x14ac:dyDescent="0.2">
      <c r="A7" s="61"/>
      <c r="B7" s="79" t="s">
        <v>106</v>
      </c>
      <c r="C7" s="80">
        <v>1.6</v>
      </c>
      <c r="D7" s="81">
        <v>5.0999999999999996</v>
      </c>
      <c r="E7" s="82">
        <f t="shared" si="0"/>
        <v>8.16</v>
      </c>
      <c r="G7" s="72"/>
      <c r="H7" s="61"/>
      <c r="I7" s="83" t="s">
        <v>107</v>
      </c>
      <c r="J7" s="80">
        <v>7</v>
      </c>
      <c r="K7" s="81">
        <v>0.1</v>
      </c>
      <c r="L7" s="84">
        <f t="shared" si="1"/>
        <v>0.70000000000000007</v>
      </c>
      <c r="M7" s="76" t="s">
        <v>23</v>
      </c>
      <c r="N7" s="58">
        <v>8.1</v>
      </c>
      <c r="O7" s="58">
        <v>3</v>
      </c>
      <c r="P7" s="58">
        <v>1.68</v>
      </c>
      <c r="Q7" s="58">
        <f>N7*O7*P7</f>
        <v>40.823999999999991</v>
      </c>
      <c r="R7" s="58">
        <f>Q7*365</f>
        <v>14900.759999999997</v>
      </c>
    </row>
    <row r="8" spans="1:18" x14ac:dyDescent="0.2">
      <c r="A8" s="85" t="s">
        <v>108</v>
      </c>
      <c r="B8" s="86" t="s">
        <v>109</v>
      </c>
      <c r="C8" s="87">
        <v>1.28</v>
      </c>
      <c r="D8" s="88">
        <v>5.0999999999999996</v>
      </c>
      <c r="E8" s="89">
        <f t="shared" si="0"/>
        <v>6.5279999999999996</v>
      </c>
      <c r="G8" s="72"/>
      <c r="H8" s="61" t="s">
        <v>110</v>
      </c>
      <c r="I8" s="86" t="s">
        <v>111</v>
      </c>
      <c r="J8" s="87">
        <v>6.5</v>
      </c>
      <c r="K8" s="88">
        <v>0.1</v>
      </c>
      <c r="L8" s="90">
        <f t="shared" si="1"/>
        <v>0.65</v>
      </c>
      <c r="M8" s="76" t="s">
        <v>112</v>
      </c>
      <c r="N8" s="58">
        <v>0.1</v>
      </c>
      <c r="O8" s="58">
        <v>3</v>
      </c>
      <c r="P8" s="58">
        <v>7</v>
      </c>
      <c r="Q8" s="58">
        <f>N8*O8*P8</f>
        <v>2.1000000000000005</v>
      </c>
      <c r="R8" s="58">
        <f>Q8*365</f>
        <v>766.50000000000023</v>
      </c>
    </row>
    <row r="9" spans="1:18" x14ac:dyDescent="0.2">
      <c r="A9" s="61"/>
      <c r="B9" s="91" t="s">
        <v>113</v>
      </c>
      <c r="C9" s="92">
        <v>1</v>
      </c>
      <c r="D9" s="93">
        <v>5.0999999999999996</v>
      </c>
      <c r="E9" s="94">
        <f t="shared" si="0"/>
        <v>5.0999999999999996</v>
      </c>
      <c r="G9" s="72"/>
      <c r="H9" s="61" t="s">
        <v>114</v>
      </c>
      <c r="I9" s="91" t="s">
        <v>115</v>
      </c>
      <c r="J9" s="92">
        <v>4.5</v>
      </c>
      <c r="K9" s="93">
        <v>0.1</v>
      </c>
      <c r="L9" s="95">
        <f t="shared" si="1"/>
        <v>0.45</v>
      </c>
      <c r="M9" s="76" t="s">
        <v>116</v>
      </c>
      <c r="N9" s="58">
        <v>0.37</v>
      </c>
      <c r="O9" s="58">
        <v>3</v>
      </c>
      <c r="P9" s="58">
        <v>23</v>
      </c>
      <c r="Q9" s="58">
        <f>N9*O9*P9</f>
        <v>25.529999999999998</v>
      </c>
      <c r="R9" s="58">
        <f>Q9*365</f>
        <v>9318.4499999999989</v>
      </c>
    </row>
    <row r="10" spans="1:18" x14ac:dyDescent="0.2">
      <c r="A10" s="61"/>
      <c r="B10" s="96" t="s">
        <v>117</v>
      </c>
      <c r="C10" s="92">
        <f>((2*C12)+(C11))/3</f>
        <v>1.2</v>
      </c>
      <c r="D10" s="93">
        <v>5.0999999999999996</v>
      </c>
      <c r="E10" s="94">
        <f t="shared" si="0"/>
        <v>6.1199999999999992</v>
      </c>
      <c r="G10" s="72"/>
      <c r="H10" s="49"/>
      <c r="I10" s="58" t="s">
        <v>118</v>
      </c>
      <c r="J10" s="52"/>
      <c r="K10" s="52"/>
      <c r="L10" s="64"/>
      <c r="R10" s="58">
        <f>SUM(R5:R9)</f>
        <v>43670.789999999994</v>
      </c>
    </row>
    <row r="11" spans="1:18" x14ac:dyDescent="0.2">
      <c r="A11" s="61"/>
      <c r="B11" s="97" t="s">
        <v>119</v>
      </c>
      <c r="C11" s="98">
        <v>1.6</v>
      </c>
      <c r="D11" s="98"/>
      <c r="E11" s="54"/>
      <c r="F11" s="99"/>
      <c r="G11" s="72"/>
      <c r="H11" s="49"/>
      <c r="I11" s="49"/>
      <c r="J11" s="52"/>
      <c r="K11" s="52"/>
      <c r="L11" s="64"/>
    </row>
    <row r="12" spans="1:18" ht="38.25" x14ac:dyDescent="0.2">
      <c r="A12" s="61"/>
      <c r="B12" s="100" t="s">
        <v>120</v>
      </c>
      <c r="C12" s="101">
        <v>1</v>
      </c>
      <c r="D12" s="101"/>
      <c r="E12" s="54"/>
      <c r="F12" s="99"/>
      <c r="G12" s="72"/>
      <c r="H12" s="49"/>
      <c r="I12" s="49"/>
      <c r="J12" s="62" t="s">
        <v>96</v>
      </c>
      <c r="K12" s="62" t="s">
        <v>99</v>
      </c>
      <c r="L12" s="63" t="s">
        <v>98</v>
      </c>
    </row>
    <row r="13" spans="1:18" x14ac:dyDescent="0.2">
      <c r="A13" s="61"/>
      <c r="B13" s="97"/>
      <c r="C13" s="98"/>
      <c r="D13" s="98"/>
      <c r="E13" s="54"/>
      <c r="F13" s="99"/>
      <c r="G13" s="72"/>
      <c r="H13" s="61" t="s">
        <v>121</v>
      </c>
      <c r="I13" s="102" t="s">
        <v>122</v>
      </c>
      <c r="J13" s="66">
        <v>56</v>
      </c>
      <c r="K13" s="66">
        <v>0.37</v>
      </c>
      <c r="L13" s="70">
        <f t="shared" ref="L13:L19" si="2">J13*K13</f>
        <v>20.72</v>
      </c>
    </row>
    <row r="14" spans="1:18" ht="38.25" x14ac:dyDescent="0.2">
      <c r="A14" s="61"/>
      <c r="B14" s="103"/>
      <c r="C14" s="104" t="s">
        <v>123</v>
      </c>
      <c r="D14" s="105" t="s">
        <v>124</v>
      </c>
      <c r="E14" s="62" t="s">
        <v>125</v>
      </c>
      <c r="F14" s="99"/>
      <c r="G14" s="72"/>
      <c r="H14" s="61"/>
      <c r="I14" s="73" t="s">
        <v>102</v>
      </c>
      <c r="J14" s="74">
        <v>51</v>
      </c>
      <c r="K14" s="74">
        <v>0.37</v>
      </c>
      <c r="L14" s="75">
        <f t="shared" si="2"/>
        <v>18.87</v>
      </c>
    </row>
    <row r="15" spans="1:18" x14ac:dyDescent="0.2">
      <c r="A15" s="61"/>
      <c r="B15" s="265" t="s">
        <v>100</v>
      </c>
      <c r="C15" s="66">
        <v>8</v>
      </c>
      <c r="D15" s="66">
        <f>C15*0.67</f>
        <v>5.36</v>
      </c>
      <c r="E15" s="66">
        <v>5.3</v>
      </c>
      <c r="F15" s="67">
        <f>(C15*0.67)*E15</f>
        <v>28.408000000000001</v>
      </c>
      <c r="G15" s="72"/>
      <c r="H15" s="61"/>
      <c r="I15" s="267" t="s">
        <v>126</v>
      </c>
      <c r="J15" s="106">
        <v>43</v>
      </c>
      <c r="K15" s="106">
        <v>0.37</v>
      </c>
      <c r="L15" s="107">
        <f t="shared" si="2"/>
        <v>15.91</v>
      </c>
      <c r="M15" s="76" t="s">
        <v>25</v>
      </c>
      <c r="N15" s="58">
        <v>5.0999999999999996</v>
      </c>
      <c r="O15" s="58">
        <v>3</v>
      </c>
      <c r="P15" s="58">
        <v>1.28</v>
      </c>
      <c r="Q15" s="58">
        <f>N15*O15*P15</f>
        <v>19.584</v>
      </c>
      <c r="R15" s="58">
        <f>Q15*365</f>
        <v>7148.16</v>
      </c>
    </row>
    <row r="16" spans="1:18" x14ac:dyDescent="0.2">
      <c r="A16" s="61" t="s">
        <v>24</v>
      </c>
      <c r="B16" s="266"/>
      <c r="C16" s="66">
        <v>5</v>
      </c>
      <c r="D16" s="66">
        <f t="shared" ref="D16:D23" si="3">C16*0.67</f>
        <v>3.35</v>
      </c>
      <c r="E16" s="66">
        <v>5.3</v>
      </c>
      <c r="F16" s="67">
        <f t="shared" ref="F16:F23" si="4">(C16*0.67)*E16</f>
        <v>17.754999999999999</v>
      </c>
      <c r="G16" s="72"/>
      <c r="H16" s="61"/>
      <c r="I16" s="268"/>
      <c r="J16" s="108">
        <v>39</v>
      </c>
      <c r="K16" s="108">
        <v>0.37</v>
      </c>
      <c r="L16" s="109">
        <f t="shared" si="2"/>
        <v>14.43</v>
      </c>
      <c r="M16" s="76" t="s">
        <v>76</v>
      </c>
      <c r="N16" s="58">
        <v>5.3</v>
      </c>
      <c r="O16" s="58">
        <v>3</v>
      </c>
      <c r="P16" s="58">
        <v>1.01</v>
      </c>
      <c r="Q16" s="58">
        <f>N16*O16*P16</f>
        <v>16.058999999999997</v>
      </c>
      <c r="R16" s="58">
        <f>Q16*365</f>
        <v>5861.5349999999989</v>
      </c>
    </row>
    <row r="17" spans="1:18" x14ac:dyDescent="0.2">
      <c r="A17" s="61"/>
      <c r="B17" s="263" t="s">
        <v>104</v>
      </c>
      <c r="C17" s="74">
        <v>4</v>
      </c>
      <c r="D17" s="74">
        <f t="shared" si="3"/>
        <v>2.68</v>
      </c>
      <c r="E17" s="74">
        <v>5.3</v>
      </c>
      <c r="F17" s="75">
        <f t="shared" si="4"/>
        <v>14.204000000000001</v>
      </c>
      <c r="G17" s="72"/>
      <c r="H17" s="61"/>
      <c r="I17" s="83" t="s">
        <v>127</v>
      </c>
      <c r="J17" s="81">
        <v>27</v>
      </c>
      <c r="K17" s="81">
        <v>0.37</v>
      </c>
      <c r="L17" s="84">
        <f t="shared" si="2"/>
        <v>9.99</v>
      </c>
      <c r="M17" s="76" t="s">
        <v>23</v>
      </c>
      <c r="N17" s="58">
        <v>8.1</v>
      </c>
      <c r="O17" s="58">
        <v>3</v>
      </c>
      <c r="P17" s="58">
        <v>1.01</v>
      </c>
      <c r="Q17" s="58">
        <f>N17*O17*P17</f>
        <v>24.542999999999996</v>
      </c>
      <c r="R17" s="58">
        <f>Q17*365</f>
        <v>8958.1949999999979</v>
      </c>
    </row>
    <row r="18" spans="1:18" x14ac:dyDescent="0.2">
      <c r="A18" s="61"/>
      <c r="B18" s="269"/>
      <c r="C18" s="74">
        <v>3</v>
      </c>
      <c r="D18" s="74">
        <f t="shared" si="3"/>
        <v>2.0100000000000002</v>
      </c>
      <c r="E18" s="74">
        <v>5.3</v>
      </c>
      <c r="F18" s="75">
        <f t="shared" si="4"/>
        <v>10.653</v>
      </c>
      <c r="G18" s="72"/>
      <c r="H18" s="110" t="s">
        <v>128</v>
      </c>
      <c r="I18" s="111" t="s">
        <v>129</v>
      </c>
      <c r="J18" s="88">
        <v>23</v>
      </c>
      <c r="K18" s="88">
        <v>0.37</v>
      </c>
      <c r="L18" s="90">
        <f t="shared" si="2"/>
        <v>8.51</v>
      </c>
      <c r="M18" s="76" t="s">
        <v>112</v>
      </c>
      <c r="N18" s="58">
        <v>0.1</v>
      </c>
      <c r="O18" s="58">
        <v>3</v>
      </c>
      <c r="P18" s="58">
        <v>4.5</v>
      </c>
      <c r="Q18" s="58">
        <f>N18*O18*P18</f>
        <v>1.35</v>
      </c>
      <c r="R18" s="58">
        <f>Q18*365</f>
        <v>492.75000000000006</v>
      </c>
    </row>
    <row r="19" spans="1:18" x14ac:dyDescent="0.2">
      <c r="A19" s="61"/>
      <c r="B19" s="264"/>
      <c r="C19" s="74">
        <v>2.75</v>
      </c>
      <c r="D19" s="74">
        <f t="shared" si="3"/>
        <v>1.8425</v>
      </c>
      <c r="E19" s="74">
        <v>5.3</v>
      </c>
      <c r="F19" s="75">
        <f t="shared" si="4"/>
        <v>9.76525</v>
      </c>
      <c r="G19" s="72"/>
      <c r="H19" s="110" t="s">
        <v>130</v>
      </c>
      <c r="I19" s="111" t="s">
        <v>131</v>
      </c>
      <c r="J19" s="88">
        <v>15</v>
      </c>
      <c r="K19" s="88">
        <v>0.37</v>
      </c>
      <c r="L19" s="90">
        <f t="shared" si="2"/>
        <v>5.55</v>
      </c>
      <c r="M19" s="76" t="s">
        <v>116</v>
      </c>
      <c r="N19" s="58">
        <v>0.37</v>
      </c>
      <c r="O19" s="58">
        <v>3</v>
      </c>
      <c r="P19" s="58">
        <v>15</v>
      </c>
      <c r="Q19" s="58">
        <f>N19*O19*P19</f>
        <v>16.649999999999999</v>
      </c>
      <c r="R19" s="58">
        <f>Q19*365</f>
        <v>6077.2499999999991</v>
      </c>
    </row>
    <row r="20" spans="1:18" x14ac:dyDescent="0.2">
      <c r="A20" s="61"/>
      <c r="B20" s="79" t="s">
        <v>106</v>
      </c>
      <c r="C20" s="80">
        <v>2.5</v>
      </c>
      <c r="D20" s="80">
        <f t="shared" si="3"/>
        <v>1.675</v>
      </c>
      <c r="E20" s="81">
        <v>5.3</v>
      </c>
      <c r="F20" s="84">
        <f>(C20*0.67)*E20</f>
        <v>8.8774999999999995</v>
      </c>
      <c r="G20" s="72"/>
      <c r="I20" s="58" t="s">
        <v>132</v>
      </c>
      <c r="R20" s="58">
        <f>SUM(R15:R19)</f>
        <v>28537.89</v>
      </c>
    </row>
    <row r="21" spans="1:18" x14ac:dyDescent="0.2">
      <c r="A21" s="85" t="s">
        <v>108</v>
      </c>
      <c r="B21" s="112" t="s">
        <v>129</v>
      </c>
      <c r="C21" s="113">
        <v>2</v>
      </c>
      <c r="D21" s="113">
        <f t="shared" si="3"/>
        <v>1.34</v>
      </c>
      <c r="E21" s="114">
        <v>5.3</v>
      </c>
      <c r="F21" s="115">
        <f t="shared" si="4"/>
        <v>7.1020000000000003</v>
      </c>
      <c r="G21" s="72"/>
      <c r="L21" s="64"/>
    </row>
    <row r="22" spans="1:18" x14ac:dyDescent="0.2">
      <c r="A22" s="61"/>
      <c r="B22" s="86" t="s">
        <v>115</v>
      </c>
      <c r="C22" s="87">
        <v>1.75</v>
      </c>
      <c r="D22" s="87">
        <f t="shared" si="3"/>
        <v>1.1725000000000001</v>
      </c>
      <c r="E22" s="88">
        <v>6.3</v>
      </c>
      <c r="F22" s="90">
        <f>(C22*0.67)*E22</f>
        <v>7.3867500000000001</v>
      </c>
      <c r="G22" s="72"/>
      <c r="K22" s="116" t="s">
        <v>133</v>
      </c>
      <c r="L22" s="64"/>
    </row>
    <row r="23" spans="1:18" x14ac:dyDescent="0.2">
      <c r="A23" s="61"/>
      <c r="B23" s="91" t="s">
        <v>134</v>
      </c>
      <c r="C23" s="92">
        <v>1.5</v>
      </c>
      <c r="D23" s="92">
        <f t="shared" si="3"/>
        <v>1.0050000000000001</v>
      </c>
      <c r="E23" s="93">
        <v>5.3</v>
      </c>
      <c r="F23" s="95">
        <f t="shared" si="4"/>
        <v>5.3265000000000002</v>
      </c>
      <c r="G23" s="72"/>
      <c r="H23" s="61" t="s">
        <v>135</v>
      </c>
      <c r="I23" s="49" t="s">
        <v>136</v>
      </c>
      <c r="J23" s="52"/>
      <c r="K23" s="104">
        <v>9.5</v>
      </c>
      <c r="L23" s="64"/>
    </row>
    <row r="24" spans="1:18" x14ac:dyDescent="0.2">
      <c r="A24" s="61"/>
      <c r="B24" s="117"/>
      <c r="C24" s="118"/>
      <c r="D24" s="118"/>
      <c r="E24" s="104"/>
      <c r="F24" s="119"/>
      <c r="G24" s="72"/>
      <c r="H24" s="61"/>
      <c r="I24" s="49" t="s">
        <v>137</v>
      </c>
      <c r="J24" s="52"/>
      <c r="K24" s="104">
        <v>4</v>
      </c>
      <c r="L24" s="64"/>
      <c r="P24" s="120">
        <f>R10-R20</f>
        <v>15132.899999999994</v>
      </c>
    </row>
    <row r="25" spans="1:18" ht="38.25" x14ac:dyDescent="0.2">
      <c r="A25" s="61"/>
      <c r="B25" s="51"/>
      <c r="C25" s="104" t="s">
        <v>123</v>
      </c>
      <c r="D25" s="105" t="s">
        <v>124</v>
      </c>
      <c r="E25" s="62" t="s">
        <v>125</v>
      </c>
      <c r="F25" s="119"/>
      <c r="G25" s="72"/>
      <c r="H25" s="61" t="s">
        <v>138</v>
      </c>
      <c r="I25" s="49" t="s">
        <v>136</v>
      </c>
      <c r="J25" s="52"/>
      <c r="K25" s="104">
        <v>1.2</v>
      </c>
      <c r="L25" s="64"/>
    </row>
    <row r="26" spans="1:18" x14ac:dyDescent="0.2">
      <c r="A26" s="61"/>
      <c r="B26" s="265" t="s">
        <v>100</v>
      </c>
      <c r="C26" s="66">
        <v>7</v>
      </c>
      <c r="D26" s="66">
        <f>C26*0.67</f>
        <v>4.6900000000000004</v>
      </c>
      <c r="E26" s="66">
        <v>8.1</v>
      </c>
      <c r="F26" s="67">
        <f>C26*0.67*E26</f>
        <v>37.989000000000004</v>
      </c>
      <c r="G26" s="72"/>
      <c r="H26" s="61"/>
      <c r="I26" s="49" t="s">
        <v>137</v>
      </c>
      <c r="J26" s="52"/>
      <c r="K26" s="104">
        <v>1.2</v>
      </c>
      <c r="L26" s="64"/>
    </row>
    <row r="27" spans="1:18" x14ac:dyDescent="0.2">
      <c r="A27" s="61" t="s">
        <v>58</v>
      </c>
      <c r="B27" s="266"/>
      <c r="C27" s="66">
        <v>4</v>
      </c>
      <c r="D27" s="66">
        <f t="shared" ref="D27:D33" si="5">C27*0.67</f>
        <v>2.68</v>
      </c>
      <c r="E27" s="66">
        <v>8.1</v>
      </c>
      <c r="F27" s="67">
        <f>C27*0.67*E27</f>
        <v>21.708000000000002</v>
      </c>
      <c r="G27" s="72"/>
      <c r="H27" s="61"/>
      <c r="I27" s="49"/>
      <c r="J27" s="52"/>
      <c r="K27" s="104"/>
      <c r="L27" s="64"/>
    </row>
    <row r="28" spans="1:18" x14ac:dyDescent="0.2">
      <c r="B28" s="263" t="s">
        <v>104</v>
      </c>
      <c r="C28" s="74">
        <v>3</v>
      </c>
      <c r="D28" s="74">
        <f t="shared" si="5"/>
        <v>2.0100000000000002</v>
      </c>
      <c r="E28" s="74">
        <v>8.1</v>
      </c>
      <c r="F28" s="75">
        <f>C28*0.67*E28</f>
        <v>16.281000000000002</v>
      </c>
      <c r="G28" s="72"/>
      <c r="H28" s="61" t="s">
        <v>139</v>
      </c>
      <c r="I28" s="49" t="s">
        <v>136</v>
      </c>
      <c r="J28" s="52"/>
      <c r="K28" s="104">
        <v>1.6</v>
      </c>
    </row>
    <row r="29" spans="1:18" x14ac:dyDescent="0.2">
      <c r="A29" s="61"/>
      <c r="B29" s="264"/>
      <c r="C29" s="74">
        <v>2.75</v>
      </c>
      <c r="D29" s="74">
        <f t="shared" si="5"/>
        <v>1.8425</v>
      </c>
      <c r="E29" s="74">
        <v>8.1</v>
      </c>
      <c r="F29" s="75">
        <f>C29*0.67*E29</f>
        <v>14.924249999999999</v>
      </c>
      <c r="H29" s="61"/>
      <c r="I29" s="49" t="s">
        <v>137</v>
      </c>
      <c r="J29" s="52"/>
      <c r="K29" s="104">
        <v>1.6</v>
      </c>
    </row>
    <row r="30" spans="1:18" x14ac:dyDescent="0.2">
      <c r="A30" s="61"/>
      <c r="B30" s="79" t="s">
        <v>106</v>
      </c>
      <c r="C30" s="80">
        <v>2.5</v>
      </c>
      <c r="D30" s="80">
        <f t="shared" si="5"/>
        <v>1.675</v>
      </c>
      <c r="E30" s="81">
        <v>8.1</v>
      </c>
      <c r="F30" s="84">
        <f>C30*0.67*E30</f>
        <v>13.567499999999999</v>
      </c>
    </row>
    <row r="31" spans="1:18" x14ac:dyDescent="0.2">
      <c r="A31" s="61"/>
      <c r="B31" s="112" t="s">
        <v>129</v>
      </c>
      <c r="C31" s="113">
        <v>2.2000000000000002</v>
      </c>
      <c r="D31" s="113">
        <f t="shared" si="5"/>
        <v>1.4740000000000002</v>
      </c>
      <c r="E31" s="114">
        <v>6.3</v>
      </c>
      <c r="F31" s="115">
        <f>(C31*0.67)*E31</f>
        <v>9.2862000000000009</v>
      </c>
      <c r="H31" s="121" t="s">
        <v>25</v>
      </c>
      <c r="I31" s="121" t="s">
        <v>24</v>
      </c>
      <c r="J31" s="121" t="s">
        <v>58</v>
      </c>
      <c r="K31" s="121" t="s">
        <v>77</v>
      </c>
      <c r="L31" s="121" t="s">
        <v>78</v>
      </c>
    </row>
    <row r="32" spans="1:18" x14ac:dyDescent="0.2">
      <c r="A32" s="85" t="s">
        <v>108</v>
      </c>
      <c r="B32" s="86" t="s">
        <v>115</v>
      </c>
      <c r="C32" s="87">
        <v>1.5</v>
      </c>
      <c r="D32" s="87">
        <f t="shared" si="5"/>
        <v>1.0050000000000001</v>
      </c>
      <c r="E32" s="88">
        <v>8.1</v>
      </c>
      <c r="F32" s="90">
        <f>C32*0.67*E32</f>
        <v>8.1405000000000012</v>
      </c>
      <c r="H32" s="121">
        <v>5</v>
      </c>
      <c r="I32" s="121">
        <v>5</v>
      </c>
      <c r="J32" s="121">
        <v>4</v>
      </c>
      <c r="K32" s="121">
        <v>14</v>
      </c>
      <c r="L32" s="121">
        <v>50</v>
      </c>
      <c r="M32" s="58" t="s">
        <v>100</v>
      </c>
    </row>
    <row r="33" spans="1:13" x14ac:dyDescent="0.2">
      <c r="A33" s="61"/>
      <c r="B33" s="91" t="s">
        <v>134</v>
      </c>
      <c r="C33" s="92">
        <v>1</v>
      </c>
      <c r="D33" s="92">
        <f t="shared" si="5"/>
        <v>0.67</v>
      </c>
      <c r="E33" s="93">
        <v>8.1</v>
      </c>
      <c r="F33" s="95">
        <f>C33*0.67*E33</f>
        <v>5.4270000000000005</v>
      </c>
      <c r="H33" s="121">
        <v>3.5</v>
      </c>
      <c r="I33" s="121">
        <v>3</v>
      </c>
      <c r="J33" s="121">
        <v>3</v>
      </c>
      <c r="K33" s="121">
        <v>12</v>
      </c>
      <c r="L33" s="121">
        <v>45</v>
      </c>
      <c r="M33" s="58" t="s">
        <v>140</v>
      </c>
    </row>
    <row r="34" spans="1:13" x14ac:dyDescent="0.2">
      <c r="D34" s="92"/>
      <c r="H34" s="121">
        <v>1.6</v>
      </c>
      <c r="I34" s="121">
        <v>2.5</v>
      </c>
      <c r="J34" s="121">
        <v>2.5</v>
      </c>
      <c r="K34" s="121">
        <v>10</v>
      </c>
      <c r="L34" s="121">
        <v>27</v>
      </c>
      <c r="M34" s="58" t="s">
        <v>141</v>
      </c>
    </row>
    <row r="35" spans="1:13" x14ac:dyDescent="0.2">
      <c r="H35" s="121"/>
      <c r="I35" s="121"/>
      <c r="J35" s="121"/>
      <c r="K35" s="121"/>
      <c r="L35" s="121"/>
    </row>
    <row r="37" spans="1:13" ht="13.5" thickBot="1" x14ac:dyDescent="0.25"/>
    <row r="38" spans="1:13" ht="13.5" thickBot="1" x14ac:dyDescent="0.25">
      <c r="A38" s="53"/>
      <c r="B38" s="122" t="s">
        <v>142</v>
      </c>
      <c r="C38" s="123" t="s">
        <v>143</v>
      </c>
      <c r="D38" s="138" t="s">
        <v>108</v>
      </c>
      <c r="E38" s="123" t="s">
        <v>144</v>
      </c>
      <c r="F38" s="124" t="s">
        <v>145</v>
      </c>
    </row>
    <row r="39" spans="1:13" x14ac:dyDescent="0.2">
      <c r="A39" s="125" t="s">
        <v>25</v>
      </c>
      <c r="B39" s="126" t="s">
        <v>146</v>
      </c>
      <c r="C39" s="127">
        <v>3.5</v>
      </c>
      <c r="D39" s="87">
        <v>1.28</v>
      </c>
      <c r="E39" s="127">
        <v>1.6</v>
      </c>
      <c r="F39" s="128" t="s">
        <v>147</v>
      </c>
    </row>
    <row r="40" spans="1:13" x14ac:dyDescent="0.2">
      <c r="A40" s="129" t="s">
        <v>148</v>
      </c>
      <c r="B40" s="130" t="s">
        <v>149</v>
      </c>
      <c r="C40" s="131" t="s">
        <v>149</v>
      </c>
      <c r="D40" s="87" t="s">
        <v>160</v>
      </c>
      <c r="E40" s="131" t="s">
        <v>150</v>
      </c>
      <c r="F40" s="132" t="s">
        <v>151</v>
      </c>
    </row>
    <row r="41" spans="1:13" x14ac:dyDescent="0.2">
      <c r="A41" s="129" t="s">
        <v>152</v>
      </c>
      <c r="B41" s="130" t="s">
        <v>153</v>
      </c>
      <c r="C41" s="131">
        <v>2.5</v>
      </c>
      <c r="D41" s="87">
        <v>1.5</v>
      </c>
      <c r="E41" s="131">
        <v>2.2000000000000002</v>
      </c>
      <c r="F41" s="132" t="s">
        <v>154</v>
      </c>
    </row>
    <row r="42" spans="1:13" x14ac:dyDescent="0.2">
      <c r="A42" s="129" t="s">
        <v>155</v>
      </c>
      <c r="B42" s="130" t="s">
        <v>156</v>
      </c>
      <c r="C42" s="131">
        <v>2.5</v>
      </c>
      <c r="D42" s="87">
        <v>1.5</v>
      </c>
      <c r="E42" s="131">
        <v>2.2000000000000002</v>
      </c>
      <c r="F42" s="132" t="s">
        <v>157</v>
      </c>
    </row>
    <row r="43" spans="1:13" ht="13.5" thickBot="1" x14ac:dyDescent="0.25">
      <c r="A43" s="133" t="s">
        <v>24</v>
      </c>
      <c r="B43" s="134" t="s">
        <v>158</v>
      </c>
      <c r="C43" s="135" t="s">
        <v>159</v>
      </c>
      <c r="D43" s="139">
        <v>2</v>
      </c>
      <c r="E43" s="135">
        <v>2.5</v>
      </c>
      <c r="F43" s="136">
        <v>1.75</v>
      </c>
    </row>
    <row r="44" spans="1:13" x14ac:dyDescent="0.2">
      <c r="A44" s="61"/>
      <c r="D44" s="137">
        <v>6.5</v>
      </c>
    </row>
    <row r="45" spans="1:13" x14ac:dyDescent="0.2">
      <c r="A45" s="61"/>
    </row>
    <row r="47" spans="1:13" x14ac:dyDescent="0.2">
      <c r="A47" s="61"/>
    </row>
    <row r="48" spans="1:13" x14ac:dyDescent="0.2">
      <c r="A48" s="61"/>
    </row>
    <row r="49" spans="1:1" x14ac:dyDescent="0.2">
      <c r="A49" s="61"/>
    </row>
  </sheetData>
  <mergeCells count="6">
    <mergeCell ref="B28:B29"/>
    <mergeCell ref="B4:B5"/>
    <mergeCell ref="B15:B16"/>
    <mergeCell ref="I15:I16"/>
    <mergeCell ref="B17:B19"/>
    <mergeCell ref="B26:B2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1:B47"/>
  <sheetViews>
    <sheetView workbookViewId="0">
      <selection activeCell="B31" sqref="B31:B47"/>
    </sheetView>
  </sheetViews>
  <sheetFormatPr defaultRowHeight="12.75" x14ac:dyDescent="0.2"/>
  <sheetData>
    <row r="31" spans="2:2" x14ac:dyDescent="0.2">
      <c r="B31" s="25" t="s">
        <v>42</v>
      </c>
    </row>
    <row r="32" spans="2:2" x14ac:dyDescent="0.2">
      <c r="B32" s="25" t="s">
        <v>43</v>
      </c>
    </row>
    <row r="33" spans="2:2" x14ac:dyDescent="0.2">
      <c r="B33" s="25" t="s">
        <v>44</v>
      </c>
    </row>
    <row r="34" spans="2:2" x14ac:dyDescent="0.2">
      <c r="B34" s="25" t="s">
        <v>45</v>
      </c>
    </row>
    <row r="35" spans="2:2" x14ac:dyDescent="0.2">
      <c r="B35" s="25" t="s">
        <v>46</v>
      </c>
    </row>
    <row r="36" spans="2:2" ht="15" x14ac:dyDescent="0.25">
      <c r="B36" s="26"/>
    </row>
    <row r="37" spans="2:2" ht="15" x14ac:dyDescent="0.25">
      <c r="B37" s="27" t="s">
        <v>47</v>
      </c>
    </row>
    <row r="38" spans="2:2" ht="15" x14ac:dyDescent="0.25">
      <c r="B38" s="27"/>
    </row>
    <row r="39" spans="2:2" ht="15" x14ac:dyDescent="0.25">
      <c r="B39" s="27" t="s">
        <v>48</v>
      </c>
    </row>
    <row r="40" spans="2:2" ht="15" x14ac:dyDescent="0.25">
      <c r="B40" s="27"/>
    </row>
    <row r="41" spans="2:2" ht="15" x14ac:dyDescent="0.25">
      <c r="B41" s="27" t="s">
        <v>49</v>
      </c>
    </row>
    <row r="42" spans="2:2" ht="15" x14ac:dyDescent="0.25">
      <c r="B42" s="27" t="s">
        <v>50</v>
      </c>
    </row>
    <row r="43" spans="2:2" ht="15" x14ac:dyDescent="0.25">
      <c r="B43" s="27" t="s">
        <v>51</v>
      </c>
    </row>
    <row r="44" spans="2:2" ht="15" x14ac:dyDescent="0.25">
      <c r="B44" s="27" t="s">
        <v>52</v>
      </c>
    </row>
    <row r="45" spans="2:2" x14ac:dyDescent="0.2">
      <c r="B45" s="28" t="s">
        <v>53</v>
      </c>
    </row>
    <row r="46" spans="2:2" ht="15" x14ac:dyDescent="0.25">
      <c r="B46" s="27" t="s">
        <v>54</v>
      </c>
    </row>
    <row r="47" spans="2:2" ht="15" x14ac:dyDescent="0.25">
      <c r="B47" s="27"/>
    </row>
  </sheetData>
  <hyperlinks>
    <hyperlink ref="B45" r:id="rId1" display="http://www.miamidade.gov/wasd"/>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55"/>
  <sheetViews>
    <sheetView workbookViewId="0">
      <selection activeCell="G3" sqref="G3"/>
    </sheetView>
  </sheetViews>
  <sheetFormatPr defaultRowHeight="12.75" x14ac:dyDescent="0.2"/>
  <cols>
    <col min="1" max="1" width="3.140625" style="148" customWidth="1"/>
    <col min="2" max="2" width="15.42578125" style="148" customWidth="1"/>
    <col min="3" max="3" width="10.28515625" style="151" customWidth="1"/>
    <col min="4" max="4" width="10.42578125" style="148" bestFit="1" customWidth="1"/>
    <col min="5" max="5" width="9.140625" style="180"/>
    <col min="6" max="6" width="11" style="148" customWidth="1"/>
    <col min="7" max="7" width="10.140625" style="148" bestFit="1" customWidth="1"/>
    <col min="8" max="8" width="10" style="148" customWidth="1"/>
    <col min="9" max="9" width="10.85546875" style="151" customWidth="1"/>
    <col min="10" max="10" width="11.5703125" style="148" customWidth="1"/>
    <col min="11" max="11" width="4.140625" style="148" customWidth="1"/>
    <col min="12" max="12" width="17.5703125" style="148" customWidth="1"/>
    <col min="13" max="13" width="10.5703125" style="148" customWidth="1"/>
    <col min="14" max="14" width="10.7109375" style="148" customWidth="1"/>
    <col min="15" max="15" width="11.42578125" style="148" customWidth="1"/>
    <col min="16" max="16384" width="9.140625" style="148"/>
  </cols>
  <sheetData>
    <row r="3" spans="2:16" ht="18.75" x14ac:dyDescent="0.2">
      <c r="B3" s="145" t="s">
        <v>70</v>
      </c>
      <c r="C3" s="146"/>
      <c r="D3" s="147"/>
      <c r="E3" s="148"/>
      <c r="F3" s="149" t="s">
        <v>71</v>
      </c>
      <c r="G3" s="150">
        <v>0</v>
      </c>
      <c r="L3" s="152" t="s">
        <v>163</v>
      </c>
      <c r="M3" s="152"/>
      <c r="N3" s="152"/>
      <c r="O3" s="152"/>
      <c r="P3" s="152"/>
    </row>
    <row r="4" spans="2:16" x14ac:dyDescent="0.2">
      <c r="C4" s="148"/>
      <c r="E4" s="148"/>
      <c r="F4" s="149" t="s">
        <v>72</v>
      </c>
      <c r="G4" s="150">
        <v>0</v>
      </c>
    </row>
    <row r="5" spans="2:16" ht="13.5" thickBot="1" x14ac:dyDescent="0.25">
      <c r="E5" s="148"/>
      <c r="F5" s="149"/>
      <c r="G5" s="149"/>
      <c r="J5" s="153"/>
      <c r="K5" s="153"/>
      <c r="L5" s="155" t="s">
        <v>161</v>
      </c>
    </row>
    <row r="6" spans="2:16" ht="38.25" x14ac:dyDescent="0.2">
      <c r="B6" s="249" t="s">
        <v>73</v>
      </c>
      <c r="C6" s="193" t="s">
        <v>181</v>
      </c>
      <c r="D6" s="193" t="s">
        <v>182</v>
      </c>
      <c r="E6" s="194" t="s">
        <v>183</v>
      </c>
      <c r="F6" s="154" t="s">
        <v>74</v>
      </c>
      <c r="G6" s="193" t="s">
        <v>184</v>
      </c>
      <c r="H6" s="193" t="s">
        <v>185</v>
      </c>
      <c r="I6" s="154" t="s">
        <v>75</v>
      </c>
      <c r="J6" s="195" t="s">
        <v>186</v>
      </c>
      <c r="L6" s="237" t="s">
        <v>18</v>
      </c>
      <c r="M6" s="238" t="s">
        <v>180</v>
      </c>
    </row>
    <row r="7" spans="2:16" x14ac:dyDescent="0.2">
      <c r="B7" s="157" t="s">
        <v>25</v>
      </c>
      <c r="C7" s="158">
        <v>3.5</v>
      </c>
      <c r="D7" s="158">
        <v>5.0999999999999996</v>
      </c>
      <c r="E7" s="240">
        <f t="shared" ref="E7:E12" si="0">$G$3</f>
        <v>0</v>
      </c>
      <c r="F7" s="241">
        <f>$G$4</f>
        <v>0</v>
      </c>
      <c r="G7" s="242">
        <f>(C7)*D7*E7*F7</f>
        <v>0</v>
      </c>
      <c r="H7" s="242">
        <f>G7*365</f>
        <v>0</v>
      </c>
      <c r="I7" s="160">
        <v>25</v>
      </c>
      <c r="J7" s="244">
        <f t="shared" ref="J7:J16" si="1">H7*I7</f>
        <v>0</v>
      </c>
      <c r="L7" s="230" t="s">
        <v>25</v>
      </c>
      <c r="M7" s="231">
        <v>5.0999999999999996</v>
      </c>
    </row>
    <row r="8" spans="2:16" x14ac:dyDescent="0.2">
      <c r="B8" s="157" t="s">
        <v>76</v>
      </c>
      <c r="C8" s="158">
        <v>3</v>
      </c>
      <c r="D8" s="158">
        <v>5.3</v>
      </c>
      <c r="E8" s="240">
        <f t="shared" si="0"/>
        <v>0</v>
      </c>
      <c r="F8" s="241">
        <f>$G$4</f>
        <v>0</v>
      </c>
      <c r="G8" s="242">
        <f>(C8*0.67)*D8*E8*F8</f>
        <v>0</v>
      </c>
      <c r="H8" s="242">
        <f>G8*365</f>
        <v>0</v>
      </c>
      <c r="I8" s="160">
        <v>8</v>
      </c>
      <c r="J8" s="244">
        <f t="shared" si="1"/>
        <v>0</v>
      </c>
      <c r="L8" s="230" t="s">
        <v>76</v>
      </c>
      <c r="M8" s="231">
        <v>5.3</v>
      </c>
    </row>
    <row r="9" spans="2:16" x14ac:dyDescent="0.2">
      <c r="B9" s="157" t="s">
        <v>188</v>
      </c>
      <c r="C9" s="158">
        <v>2.5</v>
      </c>
      <c r="D9" s="158">
        <v>4.0999999999999996</v>
      </c>
      <c r="E9" s="240">
        <f t="shared" si="0"/>
        <v>0</v>
      </c>
      <c r="F9" s="241">
        <f>$G$4</f>
        <v>0</v>
      </c>
      <c r="G9" s="242">
        <f>(C9*0.67)*D9*E9*F9</f>
        <v>0</v>
      </c>
      <c r="H9" s="242">
        <f>G9*365</f>
        <v>0</v>
      </c>
      <c r="I9" s="160">
        <v>15</v>
      </c>
      <c r="J9" s="244">
        <f t="shared" si="1"/>
        <v>0</v>
      </c>
      <c r="L9" s="230" t="s">
        <v>177</v>
      </c>
      <c r="M9" s="231">
        <v>4</v>
      </c>
    </row>
    <row r="10" spans="2:16" x14ac:dyDescent="0.2">
      <c r="B10" s="157" t="s">
        <v>176</v>
      </c>
      <c r="C10" s="158">
        <v>2.5</v>
      </c>
      <c r="D10" s="158">
        <v>4</v>
      </c>
      <c r="E10" s="240">
        <f t="shared" si="0"/>
        <v>0</v>
      </c>
      <c r="F10" s="241">
        <f>$G$4</f>
        <v>0</v>
      </c>
      <c r="G10" s="242">
        <f>(C10*0.67)*D10*E10*F10</f>
        <v>0</v>
      </c>
      <c r="H10" s="242">
        <f>G10*365</f>
        <v>0</v>
      </c>
      <c r="I10" s="160">
        <v>16</v>
      </c>
      <c r="J10" s="244">
        <f t="shared" si="1"/>
        <v>0</v>
      </c>
      <c r="L10" s="230" t="s">
        <v>162</v>
      </c>
      <c r="M10" s="231">
        <v>4.0999999999999996</v>
      </c>
    </row>
    <row r="11" spans="2:16" x14ac:dyDescent="0.2">
      <c r="B11" s="157" t="s">
        <v>77</v>
      </c>
      <c r="C11" s="158">
        <v>0</v>
      </c>
      <c r="D11" s="158">
        <v>4.0999999999999996</v>
      </c>
      <c r="E11" s="240">
        <f t="shared" si="0"/>
        <v>0</v>
      </c>
      <c r="F11" s="241">
        <f>$G$4</f>
        <v>0</v>
      </c>
      <c r="G11" s="242">
        <f>(C11)*D11*E11*F11</f>
        <v>0</v>
      </c>
      <c r="H11" s="242">
        <f>G11*365</f>
        <v>0</v>
      </c>
      <c r="I11" s="160">
        <v>0</v>
      </c>
      <c r="J11" s="244">
        <f t="shared" si="1"/>
        <v>0</v>
      </c>
      <c r="L11" s="230" t="s">
        <v>77</v>
      </c>
      <c r="M11" s="231">
        <v>0.1</v>
      </c>
    </row>
    <row r="12" spans="2:16" ht="13.5" thickBot="1" x14ac:dyDescent="0.25">
      <c r="B12" s="162" t="s">
        <v>78</v>
      </c>
      <c r="C12" s="158">
        <v>0</v>
      </c>
      <c r="D12" s="158">
        <v>0</v>
      </c>
      <c r="E12" s="240">
        <f t="shared" si="0"/>
        <v>0</v>
      </c>
      <c r="F12" s="241">
        <f>$G$4</f>
        <v>0</v>
      </c>
      <c r="G12" s="242">
        <f t="shared" ref="G12:G16" si="2">(C12)*D12*E12*F12</f>
        <v>0</v>
      </c>
      <c r="H12" s="242">
        <f t="shared" ref="H12:H16" si="3">G12*365</f>
        <v>0</v>
      </c>
      <c r="I12" s="160">
        <v>0</v>
      </c>
      <c r="J12" s="244">
        <f t="shared" si="1"/>
        <v>0</v>
      </c>
      <c r="L12" s="232" t="s">
        <v>78</v>
      </c>
      <c r="M12" s="233">
        <v>0.37</v>
      </c>
    </row>
    <row r="13" spans="2:16" x14ac:dyDescent="0.2">
      <c r="B13" s="157" t="s">
        <v>26</v>
      </c>
      <c r="C13" s="158">
        <v>0</v>
      </c>
      <c r="D13" s="158">
        <v>0</v>
      </c>
      <c r="E13" s="163">
        <v>0</v>
      </c>
      <c r="F13" s="164">
        <v>0</v>
      </c>
      <c r="G13" s="242">
        <f t="shared" si="2"/>
        <v>0</v>
      </c>
      <c r="H13" s="242">
        <f t="shared" si="3"/>
        <v>0</v>
      </c>
      <c r="I13" s="160">
        <v>0</v>
      </c>
      <c r="J13" s="244">
        <f t="shared" si="1"/>
        <v>0</v>
      </c>
    </row>
    <row r="14" spans="2:16" x14ac:dyDescent="0.2">
      <c r="B14" s="157" t="s">
        <v>92</v>
      </c>
      <c r="C14" s="158">
        <v>0</v>
      </c>
      <c r="D14" s="158">
        <v>0</v>
      </c>
      <c r="E14" s="163">
        <v>0</v>
      </c>
      <c r="F14" s="164">
        <v>0</v>
      </c>
      <c r="G14" s="242">
        <f t="shared" si="2"/>
        <v>0</v>
      </c>
      <c r="H14" s="242">
        <f t="shared" si="3"/>
        <v>0</v>
      </c>
      <c r="I14" s="160">
        <v>0</v>
      </c>
      <c r="J14" s="244">
        <f t="shared" si="1"/>
        <v>0</v>
      </c>
      <c r="L14" s="165"/>
      <c r="M14" s="166"/>
    </row>
    <row r="15" spans="2:16" x14ac:dyDescent="0.2">
      <c r="B15" s="162" t="s">
        <v>171</v>
      </c>
      <c r="C15" s="158">
        <v>0</v>
      </c>
      <c r="D15" s="158">
        <v>0</v>
      </c>
      <c r="E15" s="163">
        <v>0</v>
      </c>
      <c r="F15" s="164">
        <v>0</v>
      </c>
      <c r="G15" s="242">
        <f t="shared" si="2"/>
        <v>0</v>
      </c>
      <c r="H15" s="242">
        <f t="shared" si="3"/>
        <v>0</v>
      </c>
      <c r="I15" s="160">
        <v>0</v>
      </c>
      <c r="J15" s="244">
        <f t="shared" si="1"/>
        <v>0</v>
      </c>
    </row>
    <row r="16" spans="2:16" ht="12.75" customHeight="1" x14ac:dyDescent="0.2">
      <c r="B16" s="167" t="s">
        <v>172</v>
      </c>
      <c r="C16" s="168">
        <v>0</v>
      </c>
      <c r="D16" s="168">
        <v>0</v>
      </c>
      <c r="E16" s="169">
        <v>0</v>
      </c>
      <c r="F16" s="170">
        <v>0</v>
      </c>
      <c r="G16" s="243">
        <f t="shared" si="2"/>
        <v>0</v>
      </c>
      <c r="H16" s="243">
        <f t="shared" si="3"/>
        <v>0</v>
      </c>
      <c r="I16" s="171">
        <v>0</v>
      </c>
      <c r="J16" s="245">
        <f t="shared" si="1"/>
        <v>0</v>
      </c>
    </row>
    <row r="17" spans="2:15" ht="13.5" customHeight="1" thickBot="1" x14ac:dyDescent="0.25">
      <c r="B17" s="172"/>
      <c r="C17" s="173"/>
      <c r="D17" s="173"/>
      <c r="E17" s="174"/>
      <c r="F17" s="175"/>
      <c r="G17" s="176"/>
      <c r="H17" s="176">
        <f>SUM(H7:H16)</f>
        <v>0</v>
      </c>
      <c r="I17" s="177"/>
      <c r="J17" s="178">
        <f>SUM(J7:J16)</f>
        <v>0</v>
      </c>
    </row>
    <row r="18" spans="2:15" ht="13.5" thickBot="1" x14ac:dyDescent="0.25">
      <c r="F18" s="151"/>
      <c r="L18" s="179" t="s">
        <v>173</v>
      </c>
    </row>
    <row r="19" spans="2:15" ht="38.25" x14ac:dyDescent="0.2">
      <c r="B19" s="196" t="s">
        <v>79</v>
      </c>
      <c r="C19" s="193" t="s">
        <v>181</v>
      </c>
      <c r="D19" s="193" t="s">
        <v>182</v>
      </c>
      <c r="E19" s="194" t="s">
        <v>183</v>
      </c>
      <c r="F19" s="154" t="s">
        <v>74</v>
      </c>
      <c r="G19" s="193" t="s">
        <v>184</v>
      </c>
      <c r="H19" s="193" t="s">
        <v>185</v>
      </c>
      <c r="I19" s="154" t="s">
        <v>75</v>
      </c>
      <c r="J19" s="195" t="s">
        <v>186</v>
      </c>
      <c r="L19" s="239" t="s">
        <v>18</v>
      </c>
      <c r="M19" s="239" t="s">
        <v>35</v>
      </c>
      <c r="N19" s="239" t="s">
        <v>19</v>
      </c>
    </row>
    <row r="20" spans="2:15" ht="12.75" customHeight="1" x14ac:dyDescent="0.2">
      <c r="B20" s="157" t="s">
        <v>25</v>
      </c>
      <c r="C20" s="160">
        <v>1.28</v>
      </c>
      <c r="D20" s="158">
        <v>5.0999999999999996</v>
      </c>
      <c r="E20" s="240">
        <f t="shared" ref="E20:E25" si="4">$G$3</f>
        <v>0</v>
      </c>
      <c r="F20" s="241">
        <f>$G$4</f>
        <v>0</v>
      </c>
      <c r="G20" s="242">
        <f>(C20)*D20*E20*F20</f>
        <v>0</v>
      </c>
      <c r="H20" s="242">
        <f>G20*365</f>
        <v>0</v>
      </c>
      <c r="I20" s="160">
        <v>25</v>
      </c>
      <c r="J20" s="244">
        <f t="shared" ref="J20:J29" si="5">H20*I20</f>
        <v>0</v>
      </c>
      <c r="L20" s="142" t="s">
        <v>23</v>
      </c>
      <c r="M20" s="143">
        <v>15</v>
      </c>
      <c r="N20" s="143">
        <v>15</v>
      </c>
    </row>
    <row r="21" spans="2:15" x14ac:dyDescent="0.2">
      <c r="B21" s="157" t="s">
        <v>76</v>
      </c>
      <c r="C21" s="160">
        <v>2</v>
      </c>
      <c r="D21" s="158">
        <v>5.3</v>
      </c>
      <c r="E21" s="240">
        <f t="shared" si="4"/>
        <v>0</v>
      </c>
      <c r="F21" s="241">
        <f>$G$4</f>
        <v>0</v>
      </c>
      <c r="G21" s="242">
        <f>(C21*0.67)*D21*E21*F21</f>
        <v>0</v>
      </c>
      <c r="H21" s="242">
        <f t="shared" ref="H21:H29" si="6">G21*365</f>
        <v>0</v>
      </c>
      <c r="I21" s="160">
        <v>8</v>
      </c>
      <c r="J21" s="244">
        <f t="shared" si="5"/>
        <v>0</v>
      </c>
      <c r="L21" s="142" t="s">
        <v>24</v>
      </c>
      <c r="M21" s="143">
        <v>8</v>
      </c>
      <c r="N21" s="143">
        <v>8</v>
      </c>
    </row>
    <row r="22" spans="2:15" x14ac:dyDescent="0.2">
      <c r="B22" s="157" t="s">
        <v>188</v>
      </c>
      <c r="C22" s="160">
        <v>1</v>
      </c>
      <c r="D22" s="158">
        <v>4.0999999999999996</v>
      </c>
      <c r="E22" s="240">
        <f t="shared" si="4"/>
        <v>0</v>
      </c>
      <c r="F22" s="241">
        <f>$G$4</f>
        <v>0</v>
      </c>
      <c r="G22" s="242">
        <f>(C22*0.67)*D22*E22*F22</f>
        <v>0</v>
      </c>
      <c r="H22" s="242">
        <f t="shared" si="6"/>
        <v>0</v>
      </c>
      <c r="I22" s="160">
        <v>15</v>
      </c>
      <c r="J22" s="244">
        <f t="shared" si="5"/>
        <v>0</v>
      </c>
      <c r="L22" s="142" t="s">
        <v>25</v>
      </c>
      <c r="M22" s="143">
        <v>40</v>
      </c>
      <c r="N22" s="143">
        <v>25</v>
      </c>
    </row>
    <row r="23" spans="2:15" x14ac:dyDescent="0.2">
      <c r="B23" s="157" t="s">
        <v>176</v>
      </c>
      <c r="C23" s="160">
        <v>1.5</v>
      </c>
      <c r="D23" s="158">
        <v>4</v>
      </c>
      <c r="E23" s="240">
        <f t="shared" si="4"/>
        <v>0</v>
      </c>
      <c r="F23" s="241">
        <f>$G$4</f>
        <v>0</v>
      </c>
      <c r="G23" s="242">
        <f>(C23*0.67)*D23*E23*F23</f>
        <v>0</v>
      </c>
      <c r="H23" s="242">
        <f t="shared" ref="H23" si="7">G23*365</f>
        <v>0</v>
      </c>
      <c r="I23" s="160">
        <v>16</v>
      </c>
      <c r="J23" s="244">
        <f t="shared" si="5"/>
        <v>0</v>
      </c>
      <c r="L23" s="142" t="s">
        <v>26</v>
      </c>
      <c r="M23" s="143" t="s">
        <v>21</v>
      </c>
      <c r="N23" s="143">
        <v>25</v>
      </c>
    </row>
    <row r="24" spans="2:15" x14ac:dyDescent="0.2">
      <c r="B24" s="157" t="s">
        <v>77</v>
      </c>
      <c r="C24" s="160">
        <v>0</v>
      </c>
      <c r="D24" s="158">
        <v>4.0999999999999996</v>
      </c>
      <c r="E24" s="240">
        <f t="shared" si="4"/>
        <v>0</v>
      </c>
      <c r="F24" s="241">
        <f>$G$4</f>
        <v>0</v>
      </c>
      <c r="G24" s="242">
        <f t="shared" ref="G24:G29" si="8">(C24)*D24*E24*F24</f>
        <v>0</v>
      </c>
      <c r="H24" s="242">
        <f t="shared" si="6"/>
        <v>0</v>
      </c>
      <c r="I24" s="160">
        <v>8</v>
      </c>
      <c r="J24" s="244">
        <f t="shared" si="5"/>
        <v>0</v>
      </c>
      <c r="L24" s="142" t="s">
        <v>29</v>
      </c>
      <c r="M24" s="143">
        <v>11</v>
      </c>
      <c r="N24" s="143">
        <v>20</v>
      </c>
    </row>
    <row r="25" spans="2:15" ht="12.75" customHeight="1" x14ac:dyDescent="0.2">
      <c r="B25" s="162" t="s">
        <v>78</v>
      </c>
      <c r="C25" s="160">
        <v>0</v>
      </c>
      <c r="D25" s="158">
        <v>0</v>
      </c>
      <c r="E25" s="240">
        <f t="shared" si="4"/>
        <v>0</v>
      </c>
      <c r="F25" s="241">
        <f>$G$4</f>
        <v>0</v>
      </c>
      <c r="G25" s="242">
        <f t="shared" si="8"/>
        <v>0</v>
      </c>
      <c r="H25" s="242">
        <f t="shared" si="6"/>
        <v>0</v>
      </c>
      <c r="I25" s="160">
        <v>0</v>
      </c>
      <c r="J25" s="244">
        <f t="shared" si="5"/>
        <v>0</v>
      </c>
      <c r="L25" s="142" t="s">
        <v>31</v>
      </c>
      <c r="M25" s="143" t="s">
        <v>21</v>
      </c>
      <c r="N25" s="143">
        <v>5</v>
      </c>
    </row>
    <row r="26" spans="2:15" ht="12.75" customHeight="1" x14ac:dyDescent="0.2">
      <c r="B26" s="157" t="s">
        <v>26</v>
      </c>
      <c r="C26" s="158">
        <v>0</v>
      </c>
      <c r="D26" s="158">
        <v>0</v>
      </c>
      <c r="E26" s="163">
        <v>0</v>
      </c>
      <c r="F26" s="164">
        <v>0</v>
      </c>
      <c r="G26" s="242">
        <f t="shared" si="8"/>
        <v>0</v>
      </c>
      <c r="H26" s="242">
        <f t="shared" si="6"/>
        <v>0</v>
      </c>
      <c r="I26" s="160">
        <v>0</v>
      </c>
      <c r="J26" s="244">
        <f t="shared" si="5"/>
        <v>0</v>
      </c>
      <c r="L26" s="142" t="s">
        <v>32</v>
      </c>
      <c r="M26" s="143" t="s">
        <v>21</v>
      </c>
      <c r="N26" s="143">
        <v>9</v>
      </c>
    </row>
    <row r="27" spans="2:15" x14ac:dyDescent="0.2">
      <c r="B27" s="157" t="s">
        <v>92</v>
      </c>
      <c r="C27" s="158">
        <v>0</v>
      </c>
      <c r="D27" s="158">
        <v>0</v>
      </c>
      <c r="E27" s="163">
        <v>0</v>
      </c>
      <c r="F27" s="164">
        <v>0</v>
      </c>
      <c r="G27" s="242">
        <f t="shared" si="8"/>
        <v>0</v>
      </c>
      <c r="H27" s="242">
        <f t="shared" si="6"/>
        <v>0</v>
      </c>
      <c r="I27" s="160">
        <v>0</v>
      </c>
      <c r="J27" s="244">
        <f t="shared" si="5"/>
        <v>0</v>
      </c>
      <c r="L27" s="142"/>
      <c r="M27" s="143"/>
      <c r="N27" s="143"/>
    </row>
    <row r="28" spans="2:15" x14ac:dyDescent="0.2">
      <c r="B28" s="162" t="s">
        <v>171</v>
      </c>
      <c r="C28" s="158">
        <v>0</v>
      </c>
      <c r="D28" s="158">
        <v>0</v>
      </c>
      <c r="E28" s="163">
        <v>0</v>
      </c>
      <c r="F28" s="164">
        <v>0</v>
      </c>
      <c r="G28" s="242">
        <f t="shared" si="8"/>
        <v>0</v>
      </c>
      <c r="H28" s="242">
        <f t="shared" si="6"/>
        <v>0</v>
      </c>
      <c r="I28" s="160">
        <v>0</v>
      </c>
      <c r="J28" s="244">
        <f t="shared" si="5"/>
        <v>0</v>
      </c>
      <c r="L28" s="142" t="s">
        <v>65</v>
      </c>
      <c r="M28" s="144"/>
      <c r="N28" s="144"/>
      <c r="O28" s="181"/>
    </row>
    <row r="29" spans="2:15" ht="12.75" customHeight="1" x14ac:dyDescent="0.2">
      <c r="B29" s="167" t="s">
        <v>172</v>
      </c>
      <c r="C29" s="171">
        <v>0</v>
      </c>
      <c r="D29" s="168">
        <v>0</v>
      </c>
      <c r="E29" s="169">
        <v>0</v>
      </c>
      <c r="F29" s="170">
        <v>0</v>
      </c>
      <c r="G29" s="243">
        <f t="shared" si="8"/>
        <v>0</v>
      </c>
      <c r="H29" s="243">
        <f t="shared" si="6"/>
        <v>0</v>
      </c>
      <c r="I29" s="171">
        <v>0</v>
      </c>
      <c r="J29" s="245">
        <f t="shared" si="5"/>
        <v>0</v>
      </c>
      <c r="L29" s="141" t="s">
        <v>36</v>
      </c>
    </row>
    <row r="30" spans="2:15" ht="13.5" thickBot="1" x14ac:dyDescent="0.25">
      <c r="B30" s="172"/>
      <c r="C30" s="173"/>
      <c r="D30" s="173"/>
      <c r="E30" s="174"/>
      <c r="F30" s="175"/>
      <c r="G30" s="176"/>
      <c r="H30" s="176">
        <f>SUM(H20:H29)</f>
        <v>0</v>
      </c>
      <c r="I30" s="177"/>
      <c r="J30" s="178">
        <f>SUM(J20:J29)</f>
        <v>0</v>
      </c>
      <c r="L30" s="141" t="s">
        <v>37</v>
      </c>
    </row>
    <row r="31" spans="2:15" ht="13.5" thickBot="1" x14ac:dyDescent="0.25"/>
    <row r="32" spans="2:15" ht="15" x14ac:dyDescent="0.2">
      <c r="B32" s="270" t="s">
        <v>80</v>
      </c>
      <c r="C32" s="271"/>
      <c r="D32" s="271"/>
      <c r="E32" s="271"/>
      <c r="F32" s="271"/>
      <c r="G32" s="272"/>
      <c r="I32" s="148"/>
    </row>
    <row r="33" spans="2:13" ht="12.75" customHeight="1" x14ac:dyDescent="0.2">
      <c r="B33" s="161"/>
      <c r="C33" s="182" t="s">
        <v>81</v>
      </c>
      <c r="D33" s="242">
        <f>H7-H20</f>
        <v>0</v>
      </c>
      <c r="E33" s="159"/>
      <c r="F33" s="182" t="s">
        <v>82</v>
      </c>
      <c r="G33" s="244">
        <f>J7-J20</f>
        <v>0</v>
      </c>
      <c r="I33" s="273" t="s">
        <v>179</v>
      </c>
      <c r="J33" s="273"/>
      <c r="K33" s="273"/>
      <c r="L33" s="273"/>
      <c r="M33" s="273"/>
    </row>
    <row r="34" spans="2:13" ht="12.75" customHeight="1" x14ac:dyDescent="0.2">
      <c r="B34" s="161"/>
      <c r="C34" s="182" t="s">
        <v>83</v>
      </c>
      <c r="D34" s="242">
        <f>H8-H21</f>
        <v>0</v>
      </c>
      <c r="E34" s="183"/>
      <c r="F34" s="182" t="s">
        <v>84</v>
      </c>
      <c r="G34" s="244">
        <f>J8-J21</f>
        <v>0</v>
      </c>
      <c r="I34" s="273"/>
      <c r="J34" s="273"/>
      <c r="K34" s="273"/>
      <c r="L34" s="273"/>
      <c r="M34" s="273"/>
    </row>
    <row r="35" spans="2:13" x14ac:dyDescent="0.2">
      <c r="B35" s="161"/>
      <c r="C35" s="182" t="s">
        <v>187</v>
      </c>
      <c r="D35" s="242">
        <f>H9-H22</f>
        <v>0</v>
      </c>
      <c r="E35" s="183"/>
      <c r="F35" s="182" t="s">
        <v>85</v>
      </c>
      <c r="G35" s="244">
        <f>J9-J22</f>
        <v>0</v>
      </c>
      <c r="I35" s="273"/>
      <c r="J35" s="273"/>
      <c r="K35" s="273"/>
      <c r="L35" s="273"/>
      <c r="M35" s="273"/>
    </row>
    <row r="36" spans="2:13" x14ac:dyDescent="0.2">
      <c r="B36" s="161"/>
      <c r="C36" s="182" t="s">
        <v>176</v>
      </c>
      <c r="D36" s="242">
        <f>(H10-H23)*0.5</f>
        <v>0</v>
      </c>
      <c r="E36" s="183"/>
      <c r="F36" s="182" t="s">
        <v>85</v>
      </c>
      <c r="G36" s="244">
        <f>(J10-J23)*0.5</f>
        <v>0</v>
      </c>
      <c r="I36" s="273"/>
      <c r="J36" s="273"/>
      <c r="K36" s="273"/>
      <c r="L36" s="273"/>
      <c r="M36" s="273"/>
    </row>
    <row r="37" spans="2:13" x14ac:dyDescent="0.2">
      <c r="B37" s="161"/>
      <c r="C37" s="182" t="s">
        <v>86</v>
      </c>
      <c r="D37" s="242">
        <f t="shared" ref="D37:D42" si="9">H11-H24</f>
        <v>0</v>
      </c>
      <c r="E37" s="183"/>
      <c r="F37" s="182" t="s">
        <v>87</v>
      </c>
      <c r="G37" s="244">
        <f t="shared" ref="G37:G42" si="10">J11-J24</f>
        <v>0</v>
      </c>
      <c r="I37" s="273"/>
      <c r="J37" s="273"/>
      <c r="K37" s="273"/>
      <c r="L37" s="273"/>
      <c r="M37" s="273"/>
    </row>
    <row r="38" spans="2:13" x14ac:dyDescent="0.2">
      <c r="B38" s="161"/>
      <c r="C38" s="182" t="s">
        <v>88</v>
      </c>
      <c r="D38" s="242">
        <f t="shared" si="9"/>
        <v>0</v>
      </c>
      <c r="E38" s="183"/>
      <c r="F38" s="182" t="s">
        <v>89</v>
      </c>
      <c r="G38" s="244">
        <f t="shared" si="10"/>
        <v>0</v>
      </c>
      <c r="I38" s="273"/>
      <c r="J38" s="273"/>
      <c r="K38" s="273"/>
      <c r="L38" s="273"/>
      <c r="M38" s="273"/>
    </row>
    <row r="39" spans="2:13" x14ac:dyDescent="0.2">
      <c r="B39" s="161"/>
      <c r="C39" s="182" t="s">
        <v>164</v>
      </c>
      <c r="D39" s="242">
        <f t="shared" si="9"/>
        <v>0</v>
      </c>
      <c r="E39" s="183"/>
      <c r="F39" s="182" t="s">
        <v>166</v>
      </c>
      <c r="G39" s="244">
        <f t="shared" si="10"/>
        <v>0</v>
      </c>
      <c r="I39" s="273"/>
      <c r="J39" s="273"/>
      <c r="K39" s="273"/>
      <c r="L39" s="273"/>
      <c r="M39" s="273"/>
    </row>
    <row r="40" spans="2:13" x14ac:dyDescent="0.2">
      <c r="B40" s="161"/>
      <c r="C40" s="182" t="s">
        <v>165</v>
      </c>
      <c r="D40" s="242">
        <f t="shared" si="9"/>
        <v>0</v>
      </c>
      <c r="E40" s="183"/>
      <c r="F40" s="182" t="s">
        <v>167</v>
      </c>
      <c r="G40" s="244">
        <f t="shared" si="10"/>
        <v>0</v>
      </c>
      <c r="I40" s="273"/>
      <c r="J40" s="273"/>
      <c r="K40" s="273"/>
      <c r="L40" s="273"/>
      <c r="M40" s="273"/>
    </row>
    <row r="41" spans="2:13" x14ac:dyDescent="0.2">
      <c r="B41" s="184"/>
      <c r="C41" s="165" t="s">
        <v>170</v>
      </c>
      <c r="D41" s="242">
        <f t="shared" si="9"/>
        <v>0</v>
      </c>
      <c r="E41" s="183"/>
      <c r="F41" s="165" t="s">
        <v>168</v>
      </c>
      <c r="G41" s="244">
        <f t="shared" si="10"/>
        <v>0</v>
      </c>
      <c r="I41" s="273"/>
      <c r="J41" s="273"/>
      <c r="K41" s="273"/>
      <c r="L41" s="273"/>
      <c r="M41" s="273"/>
    </row>
    <row r="42" spans="2:13" x14ac:dyDescent="0.2">
      <c r="B42" s="184"/>
      <c r="C42" s="165" t="s">
        <v>170</v>
      </c>
      <c r="D42" s="242">
        <f t="shared" si="9"/>
        <v>0</v>
      </c>
      <c r="E42" s="183"/>
      <c r="F42" s="165" t="s">
        <v>169</v>
      </c>
      <c r="G42" s="244">
        <f t="shared" si="10"/>
        <v>0</v>
      </c>
      <c r="I42" s="148"/>
    </row>
    <row r="43" spans="2:13" x14ac:dyDescent="0.2">
      <c r="B43" s="185"/>
      <c r="C43" s="186" t="s">
        <v>174</v>
      </c>
      <c r="D43" s="246">
        <f>SUM(D33:D38)</f>
        <v>0</v>
      </c>
      <c r="E43" s="156"/>
      <c r="F43" s="186" t="s">
        <v>90</v>
      </c>
      <c r="G43" s="248">
        <f>SUM(G33:G38)</f>
        <v>0</v>
      </c>
      <c r="I43" s="148"/>
    </row>
    <row r="44" spans="2:13" ht="13.5" thickBot="1" x14ac:dyDescent="0.25">
      <c r="B44" s="187"/>
      <c r="C44" s="188" t="s">
        <v>91</v>
      </c>
      <c r="D44" s="247">
        <f>D43/365</f>
        <v>0</v>
      </c>
      <c r="E44" s="189"/>
      <c r="F44" s="190"/>
      <c r="G44" s="191"/>
      <c r="I44" s="148"/>
    </row>
    <row r="45" spans="2:13" x14ac:dyDescent="0.2">
      <c r="C45" s="148"/>
      <c r="E45" s="148"/>
    </row>
    <row r="46" spans="2:13" x14ac:dyDescent="0.2">
      <c r="C46" s="148"/>
      <c r="E46" s="148"/>
    </row>
    <row r="47" spans="2:13" x14ac:dyDescent="0.2">
      <c r="C47" s="148"/>
      <c r="E47" s="148"/>
    </row>
    <row r="48" spans="2:13" x14ac:dyDescent="0.2">
      <c r="C48" s="148"/>
      <c r="E48" s="148"/>
      <c r="F48" s="192"/>
    </row>
    <row r="49" spans="3:5" x14ac:dyDescent="0.2">
      <c r="C49" s="148"/>
      <c r="E49" s="148"/>
    </row>
    <row r="50" spans="3:5" x14ac:dyDescent="0.2">
      <c r="C50" s="148"/>
      <c r="E50" s="148"/>
    </row>
    <row r="51" spans="3:5" x14ac:dyDescent="0.2">
      <c r="C51" s="148"/>
      <c r="E51" s="148"/>
    </row>
    <row r="52" spans="3:5" x14ac:dyDescent="0.2">
      <c r="C52" s="148"/>
      <c r="E52" s="148"/>
    </row>
    <row r="53" spans="3:5" x14ac:dyDescent="0.2">
      <c r="C53" s="148"/>
      <c r="E53" s="148"/>
    </row>
    <row r="54" spans="3:5" x14ac:dyDescent="0.2">
      <c r="C54" s="148"/>
      <c r="E54" s="148"/>
    </row>
    <row r="55" spans="3:5" x14ac:dyDescent="0.2">
      <c r="E55" s="148"/>
    </row>
  </sheetData>
  <sheetProtection algorithmName="SHA-512" hashValue="+FMh0zYCmiiadP0AE7jhz2he7eVn1j3/czGs7vqfy2+lV7bszj5uHx/k7/6ywyZvz2Cj+DxcxXb7wWW0GxqmdQ==" saltValue="UeVpTm+mcNVctJUTAr4TXg==" spinCount="100000" sheet="1" objects="1" scenarios="1"/>
  <mergeCells count="2">
    <mergeCell ref="B32:G32"/>
    <mergeCell ref="I33:M41"/>
  </mergeCells>
  <printOptions horizontalCentered="1"/>
  <pageMargins left="0" right="0" top="0.5" bottom="0.25" header="0.25" footer="0.25"/>
  <pageSetup scale="85" orientation="landscape" r:id="rId1"/>
  <headerFooter>
    <oddHeader>&amp;C&amp;"Tahoma,Bold"&amp;14Cooperative Funding Program
Water Conservation Fixture Savings Worksheet</oddHeader>
  </headerFooter>
  <ignoredErrors>
    <ignoredError sqref="D3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34"/>
  <sheetViews>
    <sheetView showGridLines="0" workbookViewId="0">
      <selection activeCell="B1" sqref="B1:O31"/>
    </sheetView>
  </sheetViews>
  <sheetFormatPr defaultRowHeight="27" customHeight="1" x14ac:dyDescent="0.2"/>
  <cols>
    <col min="1" max="1" width="1.5703125" style="50" customWidth="1"/>
    <col min="2" max="2" width="15.28515625" style="50" customWidth="1"/>
    <col min="3" max="3" width="11.7109375" style="50" customWidth="1"/>
    <col min="4" max="4" width="8.42578125" style="48" customWidth="1"/>
    <col min="5" max="5" width="8.42578125" style="50" customWidth="1"/>
    <col min="6" max="6" width="11.85546875" style="50" customWidth="1"/>
    <col min="7" max="7" width="7.5703125" style="30" customWidth="1"/>
    <col min="8" max="8" width="5.140625" style="50" customWidth="1"/>
    <col min="9" max="9" width="17.5703125" style="31" customWidth="1"/>
    <col min="10" max="10" width="7.85546875" style="32" customWidth="1"/>
    <col min="11" max="12" width="9.140625" style="50"/>
    <col min="13" max="13" width="10.140625" style="50" bestFit="1" customWidth="1"/>
    <col min="14" max="14" width="7.5703125" style="50" customWidth="1"/>
    <col min="15" max="15" width="7.85546875" style="50" customWidth="1"/>
    <col min="16" max="28" width="9.140625" style="50"/>
    <col min="29" max="38" width="9.140625" style="50" customWidth="1"/>
    <col min="39" max="16384" width="9.140625" style="50"/>
  </cols>
  <sheetData>
    <row r="1" spans="2:37" ht="12.75" x14ac:dyDescent="0.2">
      <c r="K1" s="48"/>
      <c r="N1" s="30"/>
    </row>
    <row r="2" spans="2:37" ht="12.75" x14ac:dyDescent="0.2">
      <c r="C2" s="33"/>
      <c r="D2" s="34" t="s">
        <v>40</v>
      </c>
      <c r="E2" s="41" t="s">
        <v>57</v>
      </c>
      <c r="F2" s="42"/>
      <c r="G2" s="43"/>
      <c r="K2" s="34" t="s">
        <v>40</v>
      </c>
      <c r="L2" s="41" t="s">
        <v>62</v>
      </c>
      <c r="M2" s="42"/>
      <c r="N2" s="43"/>
    </row>
    <row r="3" spans="2:37" ht="12.75" x14ac:dyDescent="0.2">
      <c r="C3" s="33"/>
      <c r="D3" s="34" t="s">
        <v>41</v>
      </c>
      <c r="E3" s="41" t="s">
        <v>56</v>
      </c>
      <c r="F3" s="42"/>
      <c r="G3" s="43"/>
      <c r="K3" s="34" t="s">
        <v>41</v>
      </c>
      <c r="L3" s="41" t="s">
        <v>63</v>
      </c>
      <c r="M3" s="42"/>
      <c r="N3" s="43"/>
    </row>
    <row r="4" spans="2:37" ht="15.75" x14ac:dyDescent="0.2">
      <c r="C4" s="35"/>
      <c r="D4" s="35"/>
      <c r="E4" s="35"/>
      <c r="F4" s="35"/>
      <c r="G4" s="35"/>
      <c r="H4" s="35"/>
      <c r="I4" s="32"/>
    </row>
    <row r="5" spans="2:37" ht="45" x14ac:dyDescent="0.2">
      <c r="B5" s="36" t="s">
        <v>64</v>
      </c>
      <c r="C5" s="36" t="s">
        <v>6</v>
      </c>
      <c r="D5" s="36" t="s">
        <v>3</v>
      </c>
      <c r="E5" s="36" t="s">
        <v>190</v>
      </c>
      <c r="F5" s="36" t="s">
        <v>191</v>
      </c>
      <c r="G5" s="50"/>
      <c r="I5" s="36" t="s">
        <v>64</v>
      </c>
      <c r="J5" s="36" t="s">
        <v>6</v>
      </c>
      <c r="K5" s="36" t="s">
        <v>3</v>
      </c>
      <c r="L5" s="36" t="s">
        <v>190</v>
      </c>
      <c r="M5" s="36" t="s">
        <v>191</v>
      </c>
      <c r="AG5" s="140" t="s">
        <v>0</v>
      </c>
      <c r="AH5" s="276" t="s">
        <v>4</v>
      </c>
      <c r="AI5" s="276"/>
      <c r="AJ5" s="276" t="s">
        <v>2</v>
      </c>
      <c r="AK5" s="276"/>
    </row>
    <row r="6" spans="2:37" s="32" customFormat="1" ht="12.75" x14ac:dyDescent="0.2">
      <c r="B6" s="37" t="s">
        <v>58</v>
      </c>
      <c r="C6" s="37">
        <v>2000</v>
      </c>
      <c r="D6" s="38">
        <v>2</v>
      </c>
      <c r="E6" s="29">
        <v>15</v>
      </c>
      <c r="F6" s="1">
        <f>IF(E6=0,"$",-PMT(AG6,E6,C6)/(AH6*365/1000))</f>
        <v>8.2860378630010084E-2</v>
      </c>
      <c r="I6" s="37" t="s">
        <v>61</v>
      </c>
      <c r="J6" s="37">
        <v>15000</v>
      </c>
      <c r="K6" s="38">
        <v>6</v>
      </c>
      <c r="L6" s="29">
        <v>5</v>
      </c>
      <c r="M6" s="1">
        <f>-PMT(AD21,L6,J6)/(AE21*365/1000)</f>
        <v>0.54355061682297323</v>
      </c>
      <c r="AG6" s="39">
        <v>2.8500000000000001E-2</v>
      </c>
      <c r="AH6" s="274">
        <f t="shared" ref="AH6:AH11" si="0">(D6*1000000)/365</f>
        <v>5479.4520547945203</v>
      </c>
      <c r="AI6" s="274"/>
      <c r="AJ6" s="274">
        <f t="shared" ref="AJ6:AJ11" si="1">AH6*E6</f>
        <v>82191.780821917811</v>
      </c>
      <c r="AK6" s="274"/>
    </row>
    <row r="7" spans="2:37" ht="12.75" x14ac:dyDescent="0.2">
      <c r="B7" s="37" t="s">
        <v>59</v>
      </c>
      <c r="C7" s="37">
        <v>20000</v>
      </c>
      <c r="D7" s="38">
        <v>15</v>
      </c>
      <c r="E7" s="29">
        <v>40</v>
      </c>
      <c r="F7" s="1">
        <f>IF(E7=0,"$",-PMT(AG7,E7,C7)/(AH7*365/1000))</f>
        <v>5.6292851390285954E-2</v>
      </c>
      <c r="G7" s="50"/>
      <c r="I7" s="37"/>
      <c r="J7" s="37"/>
      <c r="K7" s="38"/>
      <c r="L7" s="29"/>
      <c r="M7" s="1" t="str">
        <f>IF(L7=0,"$",-PMT(AD22,L7,J7)/(AE22*365/1000))</f>
        <v>$</v>
      </c>
      <c r="AG7" s="39">
        <v>2.8500000000000001E-2</v>
      </c>
      <c r="AH7" s="274">
        <f t="shared" si="0"/>
        <v>41095.890410958906</v>
      </c>
      <c r="AI7" s="274"/>
      <c r="AJ7" s="274">
        <f t="shared" si="1"/>
        <v>1643835.6164383562</v>
      </c>
      <c r="AK7" s="274"/>
    </row>
    <row r="8" spans="2:37" ht="12.75" x14ac:dyDescent="0.2">
      <c r="B8" s="37" t="s">
        <v>60</v>
      </c>
      <c r="C8" s="37">
        <v>5000</v>
      </c>
      <c r="D8" s="38">
        <v>3.5</v>
      </c>
      <c r="E8" s="29">
        <v>8</v>
      </c>
      <c r="F8" s="1">
        <f>IF(E8=0,"$",-PMT(AG8,E8,C8)/(AH8*365/1000))</f>
        <v>0.20222340780580553</v>
      </c>
      <c r="G8" s="50"/>
      <c r="I8" s="37"/>
      <c r="J8" s="37"/>
      <c r="K8" s="37"/>
      <c r="L8" s="38"/>
      <c r="M8" s="1" t="str">
        <f>IF(L8=0,"$",-PMT(AD23,L8,J8)/(AE23*365/1000))</f>
        <v>$</v>
      </c>
      <c r="AG8" s="39">
        <v>2.8500000000000001E-2</v>
      </c>
      <c r="AH8" s="274">
        <f t="shared" si="0"/>
        <v>9589.0410958904104</v>
      </c>
      <c r="AI8" s="274"/>
      <c r="AJ8" s="274">
        <f t="shared" si="1"/>
        <v>76712.328767123283</v>
      </c>
      <c r="AK8" s="274"/>
    </row>
    <row r="9" spans="2:37" ht="12.75" x14ac:dyDescent="0.2">
      <c r="B9" s="37"/>
      <c r="C9" s="37"/>
      <c r="D9" s="38"/>
      <c r="E9" s="29"/>
      <c r="F9" s="1" t="str">
        <f>IF(E9=0,"$",-PMT(AG9,E9,C9)/(AH9*365/1000))</f>
        <v>$</v>
      </c>
      <c r="G9" s="50"/>
      <c r="I9" s="37"/>
      <c r="J9" s="37"/>
      <c r="K9" s="38"/>
      <c r="L9" s="29"/>
      <c r="M9" s="1" t="str">
        <f>IF(L9=0,"$",-PMT(AD24,L9,J9)/(AE24*365/1000))</f>
        <v>$</v>
      </c>
      <c r="AG9" s="39">
        <v>2.8500000000000001E-2</v>
      </c>
      <c r="AH9" s="274">
        <f t="shared" si="0"/>
        <v>0</v>
      </c>
      <c r="AI9" s="274"/>
      <c r="AJ9" s="274">
        <f t="shared" si="1"/>
        <v>0</v>
      </c>
      <c r="AK9" s="274"/>
    </row>
    <row r="10" spans="2:37" ht="12.75" x14ac:dyDescent="0.2">
      <c r="B10" s="37"/>
      <c r="C10" s="37"/>
      <c r="D10" s="38"/>
      <c r="E10" s="29"/>
      <c r="F10" s="1" t="str">
        <f>IF(E10=0,"$",-PMT(AG10,E10,C10)/(AH10*365/1000))</f>
        <v>$</v>
      </c>
      <c r="G10" s="50"/>
      <c r="I10" s="37"/>
      <c r="J10" s="37"/>
      <c r="K10" s="38"/>
      <c r="L10" s="29"/>
      <c r="M10" s="1" t="str">
        <f>IF(L10=0,"$",-PMT(AD25,L10,J10)/(AE25*365/1000))</f>
        <v>$</v>
      </c>
      <c r="AG10" s="39">
        <v>2.8500000000000001E-2</v>
      </c>
      <c r="AH10" s="274">
        <f t="shared" si="0"/>
        <v>0</v>
      </c>
      <c r="AI10" s="274"/>
      <c r="AJ10" s="274">
        <f t="shared" si="1"/>
        <v>0</v>
      </c>
      <c r="AK10" s="274"/>
    </row>
    <row r="11" spans="2:37" ht="12.75" x14ac:dyDescent="0.2">
      <c r="B11" s="37"/>
      <c r="C11" s="37"/>
      <c r="D11" s="38"/>
      <c r="E11" s="29"/>
      <c r="F11" s="1" t="str">
        <f>IF(E11=0,"$",-PMT(AK9,E11,C11)/(#REF!*365/1000))</f>
        <v>$</v>
      </c>
      <c r="G11" s="50"/>
      <c r="I11" s="37"/>
      <c r="J11" s="37"/>
      <c r="K11" s="38"/>
      <c r="L11" s="29"/>
      <c r="M11" s="1" t="str">
        <f>IF(L11=0,"$",-PMT(AH24,L11,J11)/(#REF!*365/1000))</f>
        <v>$</v>
      </c>
      <c r="AG11" s="39">
        <v>2.8500000000000001E-2</v>
      </c>
      <c r="AH11" s="274">
        <f t="shared" si="0"/>
        <v>0</v>
      </c>
      <c r="AI11" s="274"/>
      <c r="AJ11" s="274">
        <f t="shared" si="1"/>
        <v>0</v>
      </c>
      <c r="AK11" s="274"/>
    </row>
    <row r="12" spans="2:37" ht="12.75" x14ac:dyDescent="0.2">
      <c r="B12" s="40" t="s">
        <v>55</v>
      </c>
      <c r="C12" s="44">
        <f>SUM(C6:C11)</f>
        <v>27000</v>
      </c>
      <c r="D12" s="45">
        <f>SUM(D6:D11)</f>
        <v>20.5</v>
      </c>
      <c r="E12" s="46" t="s">
        <v>21</v>
      </c>
      <c r="F12" s="1">
        <f>SUM(F6:F11)</f>
        <v>0.34137663782610156</v>
      </c>
      <c r="G12" s="50"/>
      <c r="I12" s="40" t="s">
        <v>55</v>
      </c>
      <c r="J12" s="47">
        <f>SUM(J6:J11)</f>
        <v>15000</v>
      </c>
      <c r="K12" s="45">
        <f>SUM(K6:K11)</f>
        <v>6</v>
      </c>
      <c r="L12" s="46" t="s">
        <v>21</v>
      </c>
      <c r="M12" s="1">
        <f>SUM(M6:M11)</f>
        <v>0.54355061682297323</v>
      </c>
    </row>
    <row r="13" spans="2:37" ht="12.75" x14ac:dyDescent="0.2">
      <c r="D13" s="50"/>
      <c r="G13" s="50"/>
      <c r="I13" s="50"/>
      <c r="J13" s="50"/>
    </row>
    <row r="14" spans="2:37" ht="117.75" customHeight="1" x14ac:dyDescent="0.2">
      <c r="B14" s="275" t="s">
        <v>192</v>
      </c>
      <c r="C14" s="275"/>
      <c r="D14" s="275"/>
      <c r="E14" s="275"/>
      <c r="F14" s="275"/>
      <c r="G14" s="50"/>
      <c r="I14" s="275" t="s">
        <v>189</v>
      </c>
      <c r="J14" s="275"/>
      <c r="K14" s="275"/>
      <c r="L14" s="275"/>
      <c r="M14" s="275"/>
    </row>
    <row r="15" spans="2:37" ht="12.75" x14ac:dyDescent="0.2">
      <c r="D15" s="50"/>
      <c r="G15" s="50"/>
      <c r="I15" s="50"/>
      <c r="J15" s="50"/>
    </row>
    <row r="16" spans="2:37" ht="12.75" x14ac:dyDescent="0.2">
      <c r="D16" s="50"/>
      <c r="G16" s="50"/>
      <c r="I16" s="50"/>
      <c r="J16" s="50"/>
    </row>
    <row r="17" spans="4:34" ht="12.75" x14ac:dyDescent="0.2">
      <c r="D17" s="50"/>
      <c r="G17" s="50"/>
      <c r="I17" s="50"/>
      <c r="J17" s="50"/>
    </row>
    <row r="18" spans="4:34" ht="12.75" x14ac:dyDescent="0.2">
      <c r="D18" s="50"/>
      <c r="G18" s="50"/>
      <c r="I18" s="50"/>
      <c r="J18" s="50"/>
    </row>
    <row r="19" spans="4:34" ht="12.75" x14ac:dyDescent="0.2">
      <c r="D19" s="50"/>
      <c r="G19" s="50"/>
      <c r="I19" s="50"/>
      <c r="J19" s="50"/>
      <c r="AD19" s="140"/>
      <c r="AE19" s="140"/>
      <c r="AF19" s="140"/>
      <c r="AG19" s="140"/>
      <c r="AH19" s="140"/>
    </row>
    <row r="20" spans="4:34" ht="12.75" x14ac:dyDescent="0.2">
      <c r="D20" s="50"/>
      <c r="G20" s="50"/>
      <c r="I20" s="50"/>
      <c r="J20" s="50"/>
      <c r="AD20" s="140"/>
      <c r="AE20" s="140"/>
      <c r="AF20" s="140"/>
      <c r="AG20" s="140"/>
      <c r="AH20" s="140"/>
    </row>
    <row r="21" spans="4:34" ht="12.75" x14ac:dyDescent="0.2">
      <c r="D21" s="50"/>
      <c r="G21" s="50"/>
      <c r="I21" s="50"/>
      <c r="J21" s="50"/>
      <c r="AD21" s="39">
        <v>2.8500000000000001E-2</v>
      </c>
      <c r="AE21" s="274">
        <f t="shared" ref="AE21:AE26" si="2">(K6*1000000)/365</f>
        <v>16438.35616438356</v>
      </c>
      <c r="AF21" s="274"/>
      <c r="AG21" s="274">
        <f t="shared" ref="AG21:AG26" si="3">AE21*L6</f>
        <v>82191.780821917797</v>
      </c>
      <c r="AH21" s="274"/>
    </row>
    <row r="22" spans="4:34" ht="12.75" x14ac:dyDescent="0.2">
      <c r="D22" s="50"/>
      <c r="G22" s="50"/>
      <c r="I22" s="50"/>
      <c r="J22" s="50"/>
      <c r="AD22" s="39">
        <v>2.8500000000000001E-2</v>
      </c>
      <c r="AE22" s="274">
        <f t="shared" si="2"/>
        <v>0</v>
      </c>
      <c r="AF22" s="274"/>
      <c r="AG22" s="274">
        <f t="shared" si="3"/>
        <v>0</v>
      </c>
      <c r="AH22" s="274"/>
    </row>
    <row r="23" spans="4:34" ht="12.75" customHeight="1" x14ac:dyDescent="0.2">
      <c r="D23" s="50"/>
      <c r="G23" s="50"/>
      <c r="I23" s="50"/>
      <c r="J23" s="50"/>
      <c r="AD23" s="39">
        <v>2.8500000000000001E-2</v>
      </c>
      <c r="AE23" s="274">
        <f t="shared" si="2"/>
        <v>0</v>
      </c>
      <c r="AF23" s="274"/>
      <c r="AG23" s="274">
        <f t="shared" si="3"/>
        <v>0</v>
      </c>
      <c r="AH23" s="274"/>
    </row>
    <row r="24" spans="4:34" ht="12.75" customHeight="1" x14ac:dyDescent="0.2">
      <c r="D24" s="50"/>
      <c r="G24" s="50"/>
      <c r="I24" s="50"/>
      <c r="J24" s="50"/>
      <c r="AD24" s="39">
        <v>2.8500000000000001E-2</v>
      </c>
      <c r="AE24" s="274">
        <f t="shared" si="2"/>
        <v>0</v>
      </c>
      <c r="AF24" s="274"/>
      <c r="AG24" s="274">
        <f t="shared" si="3"/>
        <v>0</v>
      </c>
      <c r="AH24" s="274"/>
    </row>
    <row r="25" spans="4:34" ht="12.75" customHeight="1" x14ac:dyDescent="0.2">
      <c r="D25" s="50"/>
      <c r="G25" s="50"/>
      <c r="I25" s="50"/>
      <c r="J25" s="50"/>
      <c r="AD25" s="39">
        <v>2.8500000000000001E-2</v>
      </c>
      <c r="AE25" s="274">
        <f t="shared" si="2"/>
        <v>0</v>
      </c>
      <c r="AF25" s="274"/>
      <c r="AG25" s="274">
        <f t="shared" si="3"/>
        <v>0</v>
      </c>
      <c r="AH25" s="274"/>
    </row>
    <row r="26" spans="4:34" ht="12.75" customHeight="1" x14ac:dyDescent="0.2">
      <c r="D26" s="50"/>
      <c r="G26" s="50"/>
      <c r="I26" s="50"/>
      <c r="J26" s="50"/>
      <c r="AD26" s="39">
        <v>2.8500000000000001E-2</v>
      </c>
      <c r="AE26" s="274">
        <f t="shared" si="2"/>
        <v>0</v>
      </c>
      <c r="AF26" s="274"/>
      <c r="AG26" s="274">
        <f t="shared" si="3"/>
        <v>0</v>
      </c>
      <c r="AH26" s="274"/>
    </row>
    <row r="27" spans="4:34" ht="13.5" customHeight="1" x14ac:dyDescent="0.2">
      <c r="D27" s="50"/>
      <c r="G27" s="50"/>
      <c r="I27" s="50"/>
      <c r="J27" s="50"/>
    </row>
    <row r="28" spans="4:34" ht="12.75" customHeight="1" x14ac:dyDescent="0.2">
      <c r="D28" s="50"/>
      <c r="G28" s="50"/>
      <c r="I28" s="50"/>
      <c r="J28" s="50"/>
    </row>
    <row r="29" spans="4:34" ht="12.75" x14ac:dyDescent="0.2">
      <c r="D29" s="50"/>
      <c r="G29" s="50"/>
      <c r="I29" s="50"/>
      <c r="J29" s="50"/>
    </row>
    <row r="30" spans="4:34" ht="12.75" x14ac:dyDescent="0.2">
      <c r="D30" s="50"/>
      <c r="G30" s="50"/>
      <c r="I30" s="50"/>
      <c r="J30" s="50"/>
    </row>
    <row r="31" spans="4:34" ht="12.75" x14ac:dyDescent="0.2">
      <c r="D31" s="50"/>
      <c r="G31" s="50"/>
      <c r="I31" s="50"/>
      <c r="J31" s="50"/>
    </row>
    <row r="32" spans="4:34" ht="12.75" x14ac:dyDescent="0.2">
      <c r="D32" s="50"/>
      <c r="G32" s="50"/>
      <c r="I32" s="50"/>
      <c r="J32" s="50"/>
    </row>
    <row r="33" spans="3:10" ht="12.75" x14ac:dyDescent="0.2">
      <c r="C33" s="48"/>
      <c r="D33" s="50"/>
      <c r="F33" s="30"/>
      <c r="G33" s="50"/>
      <c r="H33" s="31"/>
      <c r="I33" s="32"/>
      <c r="J33" s="50"/>
    </row>
    <row r="34" spans="3:10" ht="12.75" x14ac:dyDescent="0.2">
      <c r="C34" s="48"/>
      <c r="D34" s="50"/>
      <c r="F34" s="30"/>
      <c r="G34" s="50"/>
      <c r="H34" s="31"/>
      <c r="I34" s="32"/>
      <c r="J34" s="50"/>
    </row>
  </sheetData>
  <sheetProtection algorithmName="SHA-512" hashValue="eoN+l37Lo1wVoGoeHPvFnsNYgQU5BCXOKEEpUU9GefWC2MABZhVLCdyLopk9lHrH12X8jG6qLS4EYJGpDYk7gg==" saltValue="gE1cvGLTr0gc+3qA3i7K1Q==" spinCount="100000" sheet="1" objects="1" scenarios="1" selectLockedCells="1"/>
  <mergeCells count="28">
    <mergeCell ref="AH6:AI6"/>
    <mergeCell ref="AJ6:AK6"/>
    <mergeCell ref="AH5:AI5"/>
    <mergeCell ref="AJ5:AK5"/>
    <mergeCell ref="AH7:AI7"/>
    <mergeCell ref="AJ7:AK7"/>
    <mergeCell ref="AH8:AI8"/>
    <mergeCell ref="AJ8:AK8"/>
    <mergeCell ref="AH9:AI9"/>
    <mergeCell ref="AJ9:AK9"/>
    <mergeCell ref="AH10:AI10"/>
    <mergeCell ref="AJ10:AK10"/>
    <mergeCell ref="AH11:AI11"/>
    <mergeCell ref="AJ11:AK11"/>
    <mergeCell ref="AE21:AF21"/>
    <mergeCell ref="AG21:AH21"/>
    <mergeCell ref="B14:F14"/>
    <mergeCell ref="I14:M14"/>
    <mergeCell ref="AE22:AF22"/>
    <mergeCell ref="AG22:AH22"/>
    <mergeCell ref="AE26:AF26"/>
    <mergeCell ref="AG26:AH26"/>
    <mergeCell ref="AE23:AF23"/>
    <mergeCell ref="AG23:AH23"/>
    <mergeCell ref="AE24:AF24"/>
    <mergeCell ref="AG24:AH24"/>
    <mergeCell ref="AE25:AF25"/>
    <mergeCell ref="AG25:AH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Ian M CBR Calc</vt:lpstr>
      <vt:lpstr>WC_CostEffectiveness</vt:lpstr>
      <vt:lpstr>Sheet3</vt:lpstr>
      <vt:lpstr>Background Info</vt:lpstr>
      <vt:lpstr>WC_FixtureSavingsWorksheet</vt:lpstr>
      <vt:lpstr>EXAMPLES</vt:lpstr>
      <vt:lpstr>WC_CostEffectiveness!Print_Area</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Loan Amortization Schedule</dc:title>
  <dc:creator>Wanvestraut, Robert</dc:creator>
  <cp:lastModifiedBy>sadams</cp:lastModifiedBy>
  <cp:lastPrinted>2016-03-18T14:09:18Z</cp:lastPrinted>
  <dcterms:created xsi:type="dcterms:W3CDTF">2005-04-07T23:28:21Z</dcterms:created>
  <dcterms:modified xsi:type="dcterms:W3CDTF">2016-03-18T15:13:43Z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1888892306</vt:i4>
  </property>
  <property fmtid="{D5CDD505-2E9C-101B-9397-08002B2CF9AE}" pid="4" name="_EmailSubject">
    <vt:lpwstr>CFP WC Cost Effectiveness Calculator</vt:lpwstr>
  </property>
  <property fmtid="{D5CDD505-2E9C-101B-9397-08002B2CF9AE}" pid="5" name="_AuthorEmail">
    <vt:lpwstr>shayford@sfwmd.gov</vt:lpwstr>
  </property>
  <property fmtid="{D5CDD505-2E9C-101B-9397-08002B2CF9AE}" pid="6" name="_AuthorEmailDisplayName">
    <vt:lpwstr>Adams, Stacey</vt:lpwstr>
  </property>
  <property fmtid="{D5CDD505-2E9C-101B-9397-08002B2CF9AE}" pid="7" name="_PreviousAdHocReviewCycleID">
    <vt:i4>-1916779382</vt:i4>
  </property>
</Properties>
</file>