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/>
  <bookViews>
    <workbookView xWindow="-3675" yWindow="1560" windowWidth="15225" windowHeight="9330" tabRatio="952"/>
  </bookViews>
  <sheets>
    <sheet name="INPUTS" sheetId="7" r:id="rId1"/>
    <sheet name="RESULTS" sheetId="51" r:id="rId2"/>
    <sheet name="Air Purifier Calcs" sheetId="71" r:id="rId3"/>
    <sheet name="Clothes Washer Calcs" sheetId="74" r:id="rId4"/>
    <sheet name="Dehumidifer Calcs" sheetId="72" r:id="rId5"/>
    <sheet name="Dishwasher Calcs" sheetId="70" r:id="rId6"/>
    <sheet name="Refrigerator Calcs" sheetId="50" r:id="rId7"/>
    <sheet name="Compact Refrigerator Calcs" sheetId="75" r:id="rId8"/>
    <sheet name="Freezer Calcs" sheetId="76" r:id="rId9"/>
    <sheet name="General Assumptions" sheetId="5" r:id="rId10"/>
    <sheet name="About This Calculator" sheetId="6" r:id="rId11"/>
  </sheets>
  <definedNames>
    <definedName name="_xlnm.Print_Area" localSheetId="0">INPUTS!$A$1:$L$28</definedName>
  </definedNames>
  <calcPr calcId="125725"/>
</workbook>
</file>

<file path=xl/calcChain.xml><?xml version="1.0" encoding="utf-8"?>
<calcChain xmlns="http://schemas.openxmlformats.org/spreadsheetml/2006/main">
  <c r="E18" i="7"/>
  <c r="E4" i="72" l="1"/>
  <c r="D16" s="1"/>
  <c r="J22" i="7" l="1"/>
  <c r="E4" i="74" l="1"/>
  <c r="E16" i="7" s="1"/>
  <c r="F4" i="70" l="1"/>
  <c r="L7" i="7"/>
  <c r="K14" i="74"/>
  <c r="Q12" i="51"/>
  <c r="Q15"/>
  <c r="K15" i="74"/>
  <c r="E11" i="70" l="1"/>
  <c r="B23" s="1"/>
  <c r="E7"/>
  <c r="H20" i="7" s="1"/>
  <c r="E8" i="70"/>
  <c r="E12"/>
  <c r="J24" i="7"/>
  <c r="H20" i="76" s="1"/>
  <c r="D25"/>
  <c r="D13"/>
  <c r="D5"/>
  <c r="G4"/>
  <c r="H24" i="7" s="1"/>
  <c r="J23"/>
  <c r="H16" i="75" s="1"/>
  <c r="D25"/>
  <c r="D11"/>
  <c r="D5"/>
  <c r="G4"/>
  <c r="D29" i="50"/>
  <c r="D13"/>
  <c r="G4"/>
  <c r="H22" i="7" s="1"/>
  <c r="H4" i="50" s="1"/>
  <c r="G22" s="1"/>
  <c r="D5"/>
  <c r="H4" i="76" l="1"/>
  <c r="G22" s="1"/>
  <c r="H23" i="7"/>
  <c r="H4" i="75" s="1"/>
  <c r="I20" i="7"/>
  <c r="F8" i="70" s="1"/>
  <c r="E22" i="74"/>
  <c r="Q9" i="51" s="1"/>
  <c r="H16" i="7"/>
  <c r="F7" i="74" s="1"/>
  <c r="E14" s="1"/>
  <c r="Q14" i="51"/>
  <c r="Q11"/>
  <c r="Q10"/>
  <c r="Q8"/>
  <c r="C14"/>
  <c r="C12"/>
  <c r="C11"/>
  <c r="C10"/>
  <c r="C15"/>
  <c r="H15" s="1"/>
  <c r="C9"/>
  <c r="C8"/>
  <c r="F14" i="7"/>
  <c r="E5" i="71" s="1"/>
  <c r="E14" i="7"/>
  <c r="E4" i="71" s="1"/>
  <c r="G14" i="7"/>
  <c r="E7" i="71" s="1"/>
  <c r="H14" i="7"/>
  <c r="E6" i="71" s="1"/>
  <c r="E5" i="70"/>
  <c r="F20" i="7" s="1"/>
  <c r="F5" i="70" s="1"/>
  <c r="F4" i="74"/>
  <c r="G28" s="1"/>
  <c r="F6"/>
  <c r="F5"/>
  <c r="I16" i="7"/>
  <c r="F8" i="74" s="1"/>
  <c r="K16" i="7"/>
  <c r="F10" i="74" s="1"/>
  <c r="J16" i="7"/>
  <c r="F9" i="74" s="1"/>
  <c r="F11" i="7"/>
  <c r="F7" i="70"/>
  <c r="E23" s="1"/>
  <c r="E11" i="7"/>
  <c r="C10" i="5"/>
  <c r="G18" i="7"/>
  <c r="E9" i="72" s="1"/>
  <c r="H18" i="7"/>
  <c r="E10" i="72" s="1"/>
  <c r="I14" i="7"/>
  <c r="E8" i="71" s="1"/>
  <c r="F6" i="70"/>
  <c r="J20" i="7"/>
  <c r="F9" i="70" s="1"/>
  <c r="H20" i="50"/>
  <c r="D3" i="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D6" i="72" l="1"/>
  <c r="D11"/>
  <c r="I18" i="7" s="1"/>
  <c r="E11" i="72" s="1"/>
  <c r="G15" i="76"/>
  <c r="G17"/>
  <c r="G19"/>
  <c r="G18"/>
  <c r="G14"/>
  <c r="G12" s="1"/>
  <c r="I24" i="7" s="1"/>
  <c r="H12" i="76" s="1"/>
  <c r="G16"/>
  <c r="G18" i="75"/>
  <c r="G22" s="1"/>
  <c r="G21"/>
  <c r="E28" i="70"/>
  <c r="C16" i="51"/>
  <c r="J11"/>
  <c r="H33" i="74"/>
  <c r="F33"/>
  <c r="F34"/>
  <c r="H34"/>
  <c r="G29"/>
  <c r="G30"/>
  <c r="O9" i="51"/>
  <c r="F23" i="70"/>
  <c r="E26" s="1"/>
  <c r="H11" i="51" s="1"/>
  <c r="G23" i="70"/>
  <c r="E27" s="1"/>
  <c r="I11" i="51" s="1"/>
  <c r="D23" i="70"/>
  <c r="D27" s="1"/>
  <c r="C23"/>
  <c r="D26" s="1"/>
  <c r="O8" i="51"/>
  <c r="P8" s="1"/>
  <c r="O11"/>
  <c r="E5" i="72"/>
  <c r="D15"/>
  <c r="A38" i="5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D7"/>
  <c r="F7" i="7" s="1"/>
  <c r="C9" i="5"/>
  <c r="E10" i="7" s="1"/>
  <c r="C8" i="5"/>
  <c r="E9" i="7" s="1"/>
  <c r="O12" i="51"/>
  <c r="O15"/>
  <c r="O14"/>
  <c r="E19" i="71"/>
  <c r="D19"/>
  <c r="E17"/>
  <c r="E18" s="1"/>
  <c r="D17"/>
  <c r="D18" s="1"/>
  <c r="D28" i="70"/>
  <c r="E15" i="74"/>
  <c r="F40"/>
  <c r="J9" i="51" s="1"/>
  <c r="O10" l="1"/>
  <c r="O16" s="1"/>
  <c r="G23" i="75"/>
  <c r="G24" s="1"/>
  <c r="G19"/>
  <c r="G20" s="1"/>
  <c r="F18" i="7"/>
  <c r="E6" i="72" s="1"/>
  <c r="J16" i="51"/>
  <c r="E39" i="74"/>
  <c r="E28"/>
  <c r="E29" s="1"/>
  <c r="F39"/>
  <c r="I9" i="51" s="1"/>
  <c r="I16" s="1"/>
  <c r="G33" i="74"/>
  <c r="G34"/>
  <c r="G32"/>
  <c r="E30"/>
  <c r="E22" i="71"/>
  <c r="H8" i="51" s="1"/>
  <c r="B26" i="72"/>
  <c r="E40" i="74"/>
  <c r="G40" s="1"/>
  <c r="F9" i="51" s="1"/>
  <c r="D22" i="71"/>
  <c r="F28" i="70"/>
  <c r="F11" i="51" s="1"/>
  <c r="N11" s="1"/>
  <c r="F27" i="70"/>
  <c r="E11" i="51" s="1"/>
  <c r="M11" s="1"/>
  <c r="C26" i="72" l="1"/>
  <c r="H10" i="51" s="1"/>
  <c r="G15" i="75"/>
  <c r="G13"/>
  <c r="G14"/>
  <c r="G12"/>
  <c r="G10" s="1"/>
  <c r="I23" i="7" s="1"/>
  <c r="H10" i="75" s="1"/>
  <c r="D34" s="1"/>
  <c r="G26"/>
  <c r="G25" s="1"/>
  <c r="B34" s="1"/>
  <c r="G29"/>
  <c r="G27"/>
  <c r="G28"/>
  <c r="F16" i="51"/>
  <c r="N16" s="1"/>
  <c r="D26" i="72"/>
  <c r="D10" i="51" s="1"/>
  <c r="E32" i="74"/>
  <c r="E33"/>
  <c r="E34"/>
  <c r="F38"/>
  <c r="H9" i="51" s="1"/>
  <c r="F22" i="71"/>
  <c r="D8" i="51" s="1"/>
  <c r="K8" s="1"/>
  <c r="L8"/>
  <c r="G39" i="74"/>
  <c r="E9" i="51" s="1"/>
  <c r="N9"/>
  <c r="F26" i="70"/>
  <c r="D11" i="51" s="1"/>
  <c r="L11" s="1"/>
  <c r="L10" l="1"/>
  <c r="E34" i="75"/>
  <c r="D15" i="51" s="1"/>
  <c r="G10"/>
  <c r="P10" s="1"/>
  <c r="K10"/>
  <c r="M9"/>
  <c r="E16"/>
  <c r="M16" s="1"/>
  <c r="G8"/>
  <c r="E38" i="74"/>
  <c r="G38" s="1"/>
  <c r="D9" i="51" s="1"/>
  <c r="L9" s="1"/>
  <c r="G11"/>
  <c r="K11"/>
  <c r="G9"/>
  <c r="R9" s="1"/>
  <c r="S9" s="1"/>
  <c r="R10" l="1"/>
  <c r="S10" s="1"/>
  <c r="R11"/>
  <c r="S11" s="1"/>
  <c r="P11"/>
  <c r="K9"/>
  <c r="R8"/>
  <c r="P9"/>
  <c r="L15"/>
  <c r="G15"/>
  <c r="K15"/>
  <c r="S8" l="1"/>
  <c r="P15"/>
  <c r="R15"/>
  <c r="S15" l="1"/>
  <c r="G25" i="50" l="1"/>
  <c r="G26"/>
  <c r="G23" i="76"/>
  <c r="G24" s="1"/>
  <c r="G27" i="50" l="1"/>
  <c r="G28" s="1"/>
  <c r="G31" s="1"/>
  <c r="G30" i="76"/>
  <c r="G28"/>
  <c r="G26"/>
  <c r="G31"/>
  <c r="G29"/>
  <c r="G27"/>
  <c r="G23" i="50"/>
  <c r="G24" s="1"/>
  <c r="G30"/>
  <c r="G34" l="1"/>
  <c r="G35"/>
  <c r="G32"/>
  <c r="G33"/>
  <c r="G19"/>
  <c r="G17"/>
  <c r="G15"/>
  <c r="G18"/>
  <c r="G16"/>
  <c r="G14"/>
  <c r="G29"/>
  <c r="B40" s="1"/>
  <c r="G25" i="76" l="1"/>
  <c r="B36" s="1"/>
  <c r="D36"/>
  <c r="H12" i="51" s="1"/>
  <c r="E36" i="76" l="1"/>
  <c r="D12" i="51" s="1"/>
  <c r="L12" l="1"/>
  <c r="K12"/>
  <c r="G12"/>
  <c r="R12" l="1"/>
  <c r="P12"/>
  <c r="S12" l="1"/>
  <c r="D14"/>
  <c r="H14"/>
  <c r="H16" s="1"/>
  <c r="G12" i="50"/>
  <c r="I22" i="7" s="1"/>
  <c r="H12" i="50" s="1"/>
  <c r="D40" s="1"/>
  <c r="E40" s="1"/>
  <c r="D16" i="51" l="1"/>
  <c r="L14"/>
  <c r="G14"/>
  <c r="K14"/>
  <c r="K16" s="1"/>
  <c r="D78" i="5" s="1"/>
  <c r="G78" s="1"/>
  <c r="D79" l="1"/>
  <c r="G79" s="1"/>
  <c r="R14" i="51"/>
  <c r="G16"/>
  <c r="P16" s="1"/>
  <c r="P14"/>
  <c r="L16"/>
  <c r="B3" l="1"/>
  <c r="S14"/>
  <c r="S16" s="1"/>
  <c r="R16"/>
</calcChain>
</file>

<file path=xl/sharedStrings.xml><?xml version="1.0" encoding="utf-8"?>
<sst xmlns="http://schemas.openxmlformats.org/spreadsheetml/2006/main" count="719" uniqueCount="364">
  <si>
    <t>Total</t>
  </si>
  <si>
    <t>Quantity</t>
  </si>
  <si>
    <t>Simple payback period for additional initial cost (years)</t>
  </si>
  <si>
    <t>Assumed equipment lifetime (years)</t>
  </si>
  <si>
    <t>Selected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</si>
  <si>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</si>
  <si>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</si>
  <si>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</si>
  <si>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</si>
  <si>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</si>
  <si>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</si>
  <si>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</si>
  <si>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</si>
  <si>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</si>
  <si>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</si>
  <si>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</si>
  <si>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</si>
  <si>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</si>
  <si>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</si>
  <si>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</si>
  <si>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</si>
  <si>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</si>
  <si>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</si>
  <si>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</si>
  <si>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</si>
  <si>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</si>
  <si>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</si>
  <si>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</si>
  <si>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</si>
  <si>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</si>
  <si>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</si>
  <si>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</si>
  <si>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</si>
  <si>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</si>
  <si>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</si>
  <si>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</si>
  <si>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</si>
  <si>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</si>
  <si>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</si>
  <si>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</si>
  <si>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</si>
  <si>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</si>
  <si>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</si>
  <si>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</si>
  <si>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</si>
  <si>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</si>
  <si>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</si>
  <si>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</si>
  <si>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</si>
  <si>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</si>
  <si>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</si>
  <si>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</si>
  <si>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</si>
  <si>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</si>
  <si>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</si>
  <si>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Location</t>
  </si>
  <si>
    <t>U.S. average</t>
  </si>
  <si>
    <t>Version of ENERGY STAR Specification</t>
  </si>
  <si>
    <t>Specification Effective Date</t>
  </si>
  <si>
    <t>Product Type</t>
  </si>
  <si>
    <t>Water rate:</t>
  </si>
  <si>
    <t>Discount rate:</t>
  </si>
  <si>
    <t>CO2 emissions factor:</t>
  </si>
  <si>
    <t>CO2 equivalents:</t>
  </si>
  <si>
    <t>Electric rate ($/kWh)</t>
  </si>
  <si>
    <r>
      <t>Electricity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emissions factor</t>
    </r>
  </si>
  <si>
    <r>
      <t>lbs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/kWh</t>
    </r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</si>
  <si>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emissions for average passenger car</t>
    </r>
  </si>
  <si>
    <t>- Assumed real discount rate of 4%, which is roughly equivalent to the nominal discount rate of 7% (4% real discount rate + 3% inflation rate)</t>
  </si>
  <si>
    <t>Refrigerator</t>
  </si>
  <si>
    <t>Freezer</t>
  </si>
  <si>
    <t>Dishwasher</t>
  </si>
  <si>
    <t>Gas rate ($/therm)</t>
  </si>
  <si>
    <t>Building hot water fuel type</t>
  </si>
  <si>
    <t>Net cost savings</t>
  </si>
  <si>
    <t>Commercial electric rate ($/kWh)</t>
  </si>
  <si>
    <t xml:space="preserve"> References</t>
  </si>
  <si>
    <t>Conventional</t>
  </si>
  <si>
    <t>ENERGY STAR</t>
  </si>
  <si>
    <t>Savings</t>
  </si>
  <si>
    <t>years</t>
  </si>
  <si>
    <t>Type</t>
  </si>
  <si>
    <t>kWh</t>
  </si>
  <si>
    <t>Btu</t>
  </si>
  <si>
    <t>Gas</t>
  </si>
  <si>
    <t>days</t>
  </si>
  <si>
    <t>therms</t>
  </si>
  <si>
    <t>-</t>
  </si>
  <si>
    <t>1 therm =</t>
  </si>
  <si>
    <t>1 kWh =</t>
  </si>
  <si>
    <t>per 1,000 gallons</t>
  </si>
  <si>
    <t>New ENERGY STAR qualified products are compared to the average available non-qualified new products.  Actual savings may vary based on use and other factors.</t>
  </si>
  <si>
    <t>Water rate ($/thousand gallons)</t>
  </si>
  <si>
    <t>electric</t>
  </si>
  <si>
    <t>ENERGY STAR product page</t>
  </si>
  <si>
    <t>Notes:</t>
  </si>
  <si>
    <t>Life cycle costs are discounted over the product lifetime using a real discount rate of 4%. See General Assumptions tab to adjust the discount rate.</t>
  </si>
  <si>
    <t>Net life cycle cost savings = life cycle cost savings - additional purchase price</t>
  </si>
  <si>
    <t xml:space="preserve"> Dishwasher</t>
  </si>
  <si>
    <t xml:space="preserve"> Refrigerator</t>
  </si>
  <si>
    <t xml:space="preserve"> Freezer</t>
  </si>
  <si>
    <t>% Savings with ENERGY STAR</t>
  </si>
  <si>
    <t>Electricity</t>
  </si>
  <si>
    <t>Electricity (kWh)</t>
  </si>
  <si>
    <t>Gas (therms)</t>
  </si>
  <si>
    <t>Consumption by ENERGY STAR unit(s)</t>
  </si>
  <si>
    <t xml:space="preserve"> Annual</t>
  </si>
  <si>
    <t>Results Overview</t>
  </si>
  <si>
    <t>Incremental cost</t>
  </si>
  <si>
    <t>gallons</t>
  </si>
  <si>
    <t>Annual days of operation</t>
  </si>
  <si>
    <t xml:space="preserve"> Annual energy consumption per refrigerator</t>
  </si>
  <si>
    <t>Additional cost per unit for ENERGY STAR model</t>
  </si>
  <si>
    <t>Equipment lifetime</t>
  </si>
  <si>
    <t xml:space="preserve"> Calculations</t>
  </si>
  <si>
    <t>USER ENTRY</t>
  </si>
  <si>
    <t>DEFAULT</t>
  </si>
  <si>
    <t>natural gas</t>
  </si>
  <si>
    <t>Equipment lifetime:</t>
  </si>
  <si>
    <t>Total cost savings</t>
  </si>
  <si>
    <t>Emissions reduction (pounds of CO2)</t>
  </si>
  <si>
    <t>Water</t>
  </si>
  <si>
    <t xml:space="preserve"> Energy Unit Conversion</t>
  </si>
  <si>
    <r>
      <t>lbs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/year</t>
    </r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</si>
  <si>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sequestration per forested acre</t>
    </r>
  </si>
  <si>
    <t>cars:</t>
  </si>
  <si>
    <t>Display values:</t>
  </si>
  <si>
    <t>trees:</t>
  </si>
  <si>
    <t>acres</t>
  </si>
  <si>
    <r>
      <t>Natural gas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emissions factor</t>
    </r>
  </si>
  <si>
    <r>
      <t>lbs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/therm</t>
    </r>
  </si>
  <si>
    <t>per kWh</t>
  </si>
  <si>
    <t>per therm</t>
  </si>
  <si>
    <t>electricity</t>
  </si>
  <si>
    <t>Commercial gas rate ($/therm)</t>
  </si>
  <si>
    <t>District of Columbia</t>
  </si>
  <si>
    <t>Electric rates:</t>
  </si>
  <si>
    <t>Gas rates:</t>
  </si>
  <si>
    <t>Commercial or residential use</t>
  </si>
  <si>
    <t>Commercial</t>
  </si>
  <si>
    <t>Residential</t>
  </si>
  <si>
    <t xml:space="preserve">  What appliances are you planning to purchase?  Enter quantities below, then either fill in product information or use the defaults.</t>
  </si>
  <si>
    <t xml:space="preserve"> Savings Calculator for ENERGY STAR Qualified Appliances</t>
  </si>
  <si>
    <t>This calculator was developed by U.S. EPA and DOE to estimate the energy consumption and operating costs of appliances and the savings with ENERGY STAR.</t>
  </si>
  <si>
    <t>Clothes Washer</t>
  </si>
  <si>
    <t>Compact Refrigerator</t>
  </si>
  <si>
    <t>Dehumidifier</t>
  </si>
  <si>
    <t>Type of dryer</t>
  </si>
  <si>
    <t xml:space="preserve">  Where will your appliances be used?</t>
  </si>
  <si>
    <t xml:space="preserve"> Clothes Washer</t>
  </si>
  <si>
    <t xml:space="preserve"> Dehumidifier</t>
  </si>
  <si>
    <t>selected model</t>
  </si>
  <si>
    <t>cubic feet</t>
  </si>
  <si>
    <t>kWh/year</t>
  </si>
  <si>
    <t>total</t>
  </si>
  <si>
    <t>refrigerator</t>
  </si>
  <si>
    <t>freezer</t>
  </si>
  <si>
    <t>adjusted</t>
  </si>
  <si>
    <t xml:space="preserve"> Annual energy consumption per freezer</t>
  </si>
  <si>
    <t>Average number of loads per week</t>
  </si>
  <si>
    <t>See www.energystar.gov for information on other ENERGY STAR products, including commercial kitchen appliances.</t>
  </si>
  <si>
    <t>weeks</t>
  </si>
  <si>
    <t>Electricity consumption</t>
  </si>
  <si>
    <t>Gas consumption</t>
  </si>
  <si>
    <t>Water consumption</t>
  </si>
  <si>
    <t>Average number of cycles per week</t>
  </si>
  <si>
    <t xml:space="preserve"> Annual energy &amp; water consumption per dishwasher</t>
  </si>
  <si>
    <t>Refrigerator Calculations for the ENERGY STAR Appliance Calculator</t>
  </si>
  <si>
    <t>Freezer Calculations for the ENERGY STAR Appliance Calculator</t>
  </si>
  <si>
    <t>Clothes Washer Calculations for the ENERGY STAR Appliance Calculator</t>
  </si>
  <si>
    <t>Dishwasher Calculations for the ENERGY STAR Appliance Calculator</t>
  </si>
  <si>
    <t>General Assumptions for the ENERGY STAR Appliance Calculator</t>
  </si>
  <si>
    <t>CADR/Watt</t>
  </si>
  <si>
    <t>Average hours of operation per day</t>
  </si>
  <si>
    <t>Average days of operation per year</t>
  </si>
  <si>
    <t xml:space="preserve"> Annual energy consumption per air cleaner</t>
  </si>
  <si>
    <t xml:space="preserve"> Annual energy consumption per dehumidifier</t>
  </si>
  <si>
    <t>therm/kWh</t>
  </si>
  <si>
    <t>Energy conversion (constant)</t>
  </si>
  <si>
    <t>Volume conversion (constant)</t>
  </si>
  <si>
    <t>liters/kWh</t>
  </si>
  <si>
    <t>liters/pint</t>
  </si>
  <si>
    <t>Residential electric rate ($/kWh)</t>
  </si>
  <si>
    <t>Residential gas rate ($/therm)</t>
  </si>
  <si>
    <t>Chest</t>
  </si>
  <si>
    <t>Compact chest</t>
  </si>
  <si>
    <t>- EPA research on available models, 2010</t>
  </si>
  <si>
    <t>http://www.energystar.gov/index.cfm?fuseaction=find_a_product.showProductGroup&amp;pgw_code=FRZ</t>
  </si>
  <si>
    <t>Incremental cost:</t>
  </si>
  <si>
    <t>http://www.energystar.gov/index.cfm?fuseaction=find_a_product.showProductGroup&amp;pgw_code=CW</t>
  </si>
  <si>
    <t>http://www.energystar.gov/index.cfm?fuseaction=find_a_product.showProductGroup&amp;pgw_code=DE</t>
  </si>
  <si>
    <t>http://www.energystar.gov/index.cfm?fuseaction=find_a_product.showProductGroup&amp;pgw_code=DW</t>
  </si>
  <si>
    <t>http://www.energystar.gov/index.cfm?fuseaction=find_a_product.showProductGroup&amp;pgw_code=RAC</t>
  </si>
  <si>
    <t>http://www.energystar.gov/index.cfm?fuseaction=find_a_product.showProductGroup&amp;pgw_code=RF</t>
  </si>
  <si>
    <t>Top-mounted freezer or refrigerator only (automatic defrost)</t>
  </si>
  <si>
    <t>Side-by-side (automatic defrost)</t>
  </si>
  <si>
    <t>Side-by-side with through-the-door ice (automatic defrost)</t>
  </si>
  <si>
    <t>Bottom-mounted freezer (automatic defrost)</t>
  </si>
  <si>
    <t>Bottom-mounted freezer with through-the-door ice (automatic defrost)</t>
  </si>
  <si>
    <t>selected model:</t>
  </si>
  <si>
    <r>
      <t xml:space="preserve"> Inputs</t>
    </r>
    <r>
      <rPr>
        <i/>
        <sz val="11"/>
        <rFont val="Arial"/>
        <family val="2"/>
      </rPr>
      <t xml:space="preserve"> - to edit these values go to the INPUTS tab</t>
    </r>
  </si>
  <si>
    <r>
      <t xml:space="preserve"> Assumptions </t>
    </r>
    <r>
      <rPr>
        <i/>
        <sz val="11"/>
        <rFont val="Arial"/>
        <family val="2"/>
      </rPr>
      <t>- users can edit the highlighted values to modify the assumptions</t>
    </r>
  </si>
  <si>
    <t>ENERGY STAR type &amp; unit energy consumption</t>
  </si>
  <si>
    <t>Conventional type &amp; unit energy consumption</t>
  </si>
  <si>
    <t>Compact upright (manual defrost)</t>
  </si>
  <si>
    <t>Compact upright (auto defrost)</t>
  </si>
  <si>
    <t>Upright (manual defrost)</t>
  </si>
  <si>
    <t>Upright (auto defrost)</t>
  </si>
  <si>
    <t>ENERGY STAR model volume</t>
  </si>
  <si>
    <t>Conventional model volume</t>
  </si>
  <si>
    <t>ENERGY STAR model energy factor</t>
  </si>
  <si>
    <t>pints/day</t>
  </si>
  <si>
    <t>ENERGY STAR model capacity</t>
  </si>
  <si>
    <t>Average annual days of operation</t>
  </si>
  <si>
    <t>hours</t>
  </si>
  <si>
    <t>Conventional model energy factor</t>
  </si>
  <si>
    <t>Conventional model capacity</t>
  </si>
  <si>
    <t>liters/day</t>
  </si>
  <si>
    <t>If you have questions, comments or suggestions, please write to calculators@energystar.gov</t>
  </si>
  <si>
    <t>U.S. average water &amp; sewer rate</t>
  </si>
  <si>
    <t>water</t>
  </si>
  <si>
    <r>
      <t xml:space="preserve"> Discount Rate </t>
    </r>
    <r>
      <rPr>
        <i/>
        <sz val="11"/>
        <rFont val="Arial"/>
        <family val="2"/>
      </rPr>
      <t>- users can edit this value to modify the assumption</t>
    </r>
  </si>
  <si>
    <r>
      <t xml:space="preserve"> Carbon Dioxide Emissions </t>
    </r>
    <r>
      <rPr>
        <i/>
        <sz val="11"/>
        <rFont val="Arial"/>
        <family val="2"/>
      </rPr>
      <t>- users can edit the highlighted values to modify the assumptions</t>
    </r>
  </si>
  <si>
    <t>Annual emissions totals for selected equipment</t>
  </si>
  <si>
    <r>
      <t xml:space="preserve"> Utility Rates </t>
    </r>
    <r>
      <rPr>
        <i/>
        <sz val="11"/>
        <rFont val="Arial"/>
        <family val="2"/>
      </rPr>
      <t>- to edit these values go to the INPUTS tab</t>
    </r>
  </si>
  <si>
    <r>
      <t xml:space="preserve"> Facility Type </t>
    </r>
    <r>
      <rPr>
        <i/>
        <sz val="11"/>
        <rFont val="Arial"/>
        <family val="2"/>
      </rPr>
      <t>- to edit this value go to the INPUTS tab</t>
    </r>
  </si>
  <si>
    <t>Compact Refrigerator Calculations for the ENERGY STAR Appliance Calculator</t>
  </si>
  <si>
    <t>Compact refrigerator-freezer (partial automatic defrost)</t>
  </si>
  <si>
    <t>Compact refrigerator or compact refrigerator-freezer (manual defrost)</t>
  </si>
  <si>
    <t>Compact top-mounted freezer or refrigerator only (automatic defrost)</t>
  </si>
  <si>
    <t>Compact bottom-mounted freezer (automatic defrost)</t>
  </si>
  <si>
    <t>Results Detail</t>
  </si>
  <si>
    <t>Life Cycle</t>
  </si>
  <si>
    <t>Savings Estimate for ENERGY STAR Qualified Appliances</t>
  </si>
  <si>
    <t>About the Savings Calculator for ENERGY STAR Qualified Appliances</t>
  </si>
  <si>
    <t>- EPA research on available models, 2011</t>
  </si>
  <si>
    <t>Cycles per year:</t>
  </si>
  <si>
    <t>Gas water heater efficiency:</t>
  </si>
  <si>
    <t>Default cycles per year</t>
  </si>
  <si>
    <r>
      <t xml:space="preserve">Rated unit electricity consumption </t>
    </r>
    <r>
      <rPr>
        <sz val="9"/>
        <rFont val="Arial"/>
        <family val="2"/>
      </rPr>
      <t>(kWh/year)</t>
    </r>
  </si>
  <si>
    <t>Energy &amp; water consumption:</t>
  </si>
  <si>
    <t>Annual weeks of use</t>
  </si>
  <si>
    <t xml:space="preserve"> Annual energy &amp; water consumption per clothes washer system</t>
  </si>
  <si>
    <t>Loads per year:</t>
  </si>
  <si>
    <t>Optional: utility incentive amount</t>
  </si>
  <si>
    <t>Click here to go to the RESULTS tab and see your savings.</t>
  </si>
  <si>
    <t>To see detail on the formulas and values used in this calculator or to modify assumptions, click on the grey tabs at bottom of the screen.</t>
  </si>
  <si>
    <t>Refrigerator-freezer or refrigerator only (manual or partial-auto defrost)</t>
  </si>
  <si>
    <t>Rated unit electricity consumption</t>
  </si>
  <si>
    <t>Capacity</t>
  </si>
  <si>
    <t>Modified energy factor (MEF)</t>
  </si>
  <si>
    <t>Water factor (WF)</t>
  </si>
  <si>
    <t>1.2</t>
  </si>
  <si>
    <t>Gas water heater efficiency</t>
  </si>
  <si>
    <t>Operating hours:</t>
  </si>
  <si>
    <t>Dehumidifier Calculations for the ENERGY STAR Appliance Calculator</t>
  </si>
  <si>
    <t>Air Cleaner/Purifier</t>
  </si>
  <si>
    <t>Loads per week</t>
  </si>
  <si>
    <t>Capacity - clean air delivery rate (CADR)</t>
  </si>
  <si>
    <t>Efficiency
(Dust CADR/Watt)</t>
  </si>
  <si>
    <t>Water factor 
(WF)</t>
  </si>
  <si>
    <t>Modified energy factor 
(MEF)</t>
  </si>
  <si>
    <t>Capacity 
(cubic feet)</t>
  </si>
  <si>
    <t>Capacity 
(pints/day)</t>
  </si>
  <si>
    <t>Total volume 
(cubic feet)</t>
  </si>
  <si>
    <t>Average daily operation 
(hours/day)</t>
  </si>
  <si>
    <t>Average annual days of operation 
(days/year)</t>
  </si>
  <si>
    <t>Energy factor 
(l/kWh)</t>
  </si>
  <si>
    <t>Standby power</t>
  </si>
  <si>
    <t>W</t>
  </si>
  <si>
    <t>Efficiency</t>
  </si>
  <si>
    <t>CADR</t>
  </si>
  <si>
    <t>Standby energy</t>
  </si>
  <si>
    <t>kW</t>
  </si>
  <si>
    <t>Operating energy</t>
  </si>
  <si>
    <t>Operating power</t>
  </si>
  <si>
    <t>Percentage of washer loads dried in machine</t>
  </si>
  <si>
    <t>Total additional purchase price</t>
  </si>
  <si>
    <t>ENERGY STAR efficiency:</t>
  </si>
  <si>
    <t>Conventional efficiency:</t>
  </si>
  <si>
    <t>5.1</t>
  </si>
  <si>
    <t>4.1</t>
  </si>
  <si>
    <t>ENERGY STAR model total volume</t>
  </si>
  <si>
    <t xml:space="preserve"> Annual energy consumption per compact refrigerator</t>
  </si>
  <si>
    <t>Energy &amp; water efficiency &amp; consumption:</t>
  </si>
  <si>
    <t>Facility type</t>
  </si>
  <si>
    <t>Multifamily</t>
  </si>
  <si>
    <t>Laundromat</t>
  </si>
  <si>
    <t>- Appliance Magazine, Market Research Report, January 2011</t>
  </si>
  <si>
    <t>- Electricity Consumption by Small End Uses in Residential Buildings, Report to Office of Building Equipment, U.S. Department of Energy, 1998</t>
  </si>
  <si>
    <t>Adjusted rated unit electricity consumption</t>
  </si>
  <si>
    <t>Loads per year</t>
  </si>
  <si>
    <t>DOE Technical Support Document, 2009</t>
  </si>
  <si>
    <t>EPA research on available models, 2011</t>
  </si>
  <si>
    <t>- ENERGY STAR -</t>
  </si>
  <si>
    <t>- Conventional -</t>
  </si>
  <si>
    <t>Energy consumption:</t>
  </si>
  <si>
    <t>Volume:</t>
  </si>
  <si>
    <t>- DOE Federal Test Procedure, Code of Federal Regulations, Title 10, Part 430, Subpart B, Appendix C</t>
  </si>
  <si>
    <t>- DOE Federal Test Procedure, Code of Federal Regulations, Title 10, Part 430, Subpart B, Appendix J</t>
  </si>
  <si>
    <t>Federal standard, Code of Federal Regulations, Title 10, Part 430, Subpart C</t>
  </si>
  <si>
    <t>DOE Federal Test Procedure, Code of Federal Regulations, Title 10, Part 430, Subpart B, Appendix J</t>
  </si>
  <si>
    <t>Energy factors:</t>
  </si>
  <si>
    <t>- Commercial -</t>
  </si>
  <si>
    <t>multifamily</t>
  </si>
  <si>
    <t>- Appliance Magazine, Portrait of the U.S. Appliance Industry 1998</t>
  </si>
  <si>
    <t>5.0</t>
  </si>
  <si>
    <t>Type of dishwasher</t>
  </si>
  <si>
    <t>standard</t>
  </si>
  <si>
    <t>Rated water consumption (gallons/cycle)</t>
  </si>
  <si>
    <t>Rated electricity consumption (kWh/year)</t>
  </si>
  <si>
    <t>Rated electricity consumption 
(kWh/year)</t>
  </si>
  <si>
    <r>
      <t xml:space="preserve">Rated water consumption </t>
    </r>
    <r>
      <rPr>
        <sz val="9"/>
        <rFont val="Arial"/>
        <family val="2"/>
      </rPr>
      <t>(gallons/cycle)</t>
    </r>
  </si>
  <si>
    <t>EPA research on available models, 2012</t>
  </si>
  <si>
    <t>gallons/cycle</t>
  </si>
  <si>
    <t>Portion of dishwasher energy used for water heating</t>
  </si>
  <si>
    <t>Rated water consumption</t>
  </si>
  <si>
    <t>Conventional model</t>
  </si>
  <si>
    <t>Machine energy (kWh)</t>
  </si>
  <si>
    <t>Water heater energy (kWh)</t>
  </si>
  <si>
    <t>Water heater energy (therm)</t>
  </si>
  <si>
    <t>Conventional use per cycle</t>
  </si>
  <si>
    <t>ENERGY STAR use per cycle</t>
  </si>
  <si>
    <t>ENERGY STAR model rated unit electricity consumption</t>
  </si>
  <si>
    <t>ENERGY STAR model standby power</t>
  </si>
  <si>
    <t>Total electricity (based on electric dryer)</t>
  </si>
  <si>
    <t>Portion of rated unit electricity consumption</t>
  </si>
  <si>
    <t>Water heating</t>
  </si>
  <si>
    <t>Machine</t>
  </si>
  <si>
    <t>Dryer energy</t>
  </si>
  <si>
    <t>Water heating energy</t>
  </si>
  <si>
    <t>Machine energy</t>
  </si>
  <si>
    <t>- 2010 Water and Wastewater Rate Survey, American Water Works Association &amp; Raftelis Consulting</t>
  </si>
  <si>
    <t>- EPA Greenhouse Gas Equivalencies Calculator, 2012</t>
  </si>
  <si>
    <t>- EPA, 2012</t>
  </si>
  <si>
    <t>- National average: US Department of Energy, Annual Energy Outlook 2012 (Early Release), (converted from 2010 to 2011 dollars)</t>
  </si>
  <si>
    <t>- State rates: US Department of Energy, Electric Power Monthly, Table 5.6B, November 2011 edition (with data through August 2011)</t>
  </si>
  <si>
    <t>- State rates: US Department of Energy, Natural Gas Monthly, Tables 18 &amp; 19, October 2011 edition (with data through August 2011)</t>
  </si>
  <si>
    <t>Default loads per year</t>
  </si>
  <si>
    <t>Reference loads per year</t>
  </si>
  <si>
    <t>Default/reference loads per year</t>
  </si>
  <si>
    <t>- Res. Default -</t>
  </si>
  <si>
    <t>- Res. Reference -</t>
  </si>
  <si>
    <t>Air Purifier (Cleaner)</t>
  </si>
  <si>
    <t xml:space="preserve"> Air Purifier (Cleaner)</t>
  </si>
  <si>
    <t>Air Purifier (Cleaner) Calculations for the ENERGY STAR Appliance Calculator</t>
  </si>
  <si>
    <t>- EPA research, 2012</t>
  </si>
  <si>
    <t>Refrigerator - Compact</t>
  </si>
  <si>
    <t>Federal standard, Technical Support Document, Table 3.2.9</t>
  </si>
  <si>
    <t>DOE Federal Test procedure, Federal Register, 77 FR 13888</t>
  </si>
  <si>
    <t>- EPA research on available models, 2012</t>
  </si>
  <si>
    <t>Water (gallons)</t>
  </si>
  <si>
    <t>If every appliance purchased in the United States this year earned the ENERGY STAR, we would save $360 million in annual energy costs, prevent greenhouse gas emissions equivalent to the emissions from 215,000 cars, and save more than 20 billion gallons of water per year.</t>
  </si>
  <si>
    <t>- Standard</t>
  </si>
  <si>
    <t>- Compact</t>
  </si>
  <si>
    <t>3.0</t>
  </si>
  <si>
    <t>less than 75 pints/day</t>
  </si>
  <si>
    <t>75-185 pints/day</t>
  </si>
  <si>
    <t>1-35 pints/day</t>
  </si>
  <si>
    <t>35-45 pints/day</t>
  </si>
  <si>
    <t>45-54 pints/day</t>
  </si>
  <si>
    <t>54-75 pints/day</t>
  </si>
  <si>
    <t>Calculator last updated December 2012</t>
  </si>
  <si>
    <t xml:space="preserve">Refer to page 122 of the guidebook for instructions on how to use this calculator. </t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</si>
</sst>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&quot;$&quot;#,##0.00"/>
    <numFmt numFmtId="167" formatCode="0.0%"/>
    <numFmt numFmtId="168" formatCode="&quot;$&quot;#,##0.000"/>
    <numFmt numFmtId="169" formatCode="&quot;$&quot;#,##0.0000"/>
    <numFmt numFmtId="170" formatCode="#,##0.000"/>
    <numFmt numFmtId="171" formatCode="[$-409]mmmm\ d\,\ yyyy;@"/>
    <numFmt numFmtId="172" formatCode="#,##0.0_);[Red]\(#,##0.0\)"/>
    <numFmt numFmtId="173" formatCode="0.0000"/>
    <numFmt numFmtId="174" formatCode="0.0"/>
  </numFmts>
  <fonts count="85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i/>
      <sz val="10"/>
      <name val="Univers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7"/>
      <color indexed="2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Helv"/>
      <family val="2"/>
    </font>
    <font>
      <sz val="8"/>
      <color indexed="1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48"/>
      <name val="Arial"/>
      <family val="2"/>
    </font>
    <font>
      <vertAlign val="subscript"/>
      <sz val="9"/>
      <name val="Arial"/>
      <family val="2"/>
    </font>
    <font>
      <i/>
      <sz val="10"/>
      <name val="Arial"/>
      <family val="2"/>
    </font>
    <font>
      <b/>
      <i/>
      <sz val="12.5"/>
      <name val="Arial"/>
      <family val="2"/>
    </font>
    <font>
      <sz val="12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indexed="48"/>
      <name val="Arial"/>
      <family val="2"/>
    </font>
    <font>
      <sz val="11"/>
      <name val="Arial"/>
      <family val="2"/>
    </font>
    <font>
      <sz val="8"/>
      <color indexed="45"/>
      <name val="Arial"/>
      <family val="2"/>
    </font>
    <font>
      <sz val="9"/>
      <color indexed="45"/>
      <name val="Arial"/>
      <family val="2"/>
    </font>
    <font>
      <b/>
      <sz val="10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0"/>
      <color indexed="48"/>
      <name val="Arial"/>
      <family val="2"/>
    </font>
    <font>
      <sz val="9"/>
      <color indexed="22"/>
      <name val="Arial"/>
      <family val="2"/>
    </font>
    <font>
      <b/>
      <sz val="23"/>
      <name val="Arial"/>
      <family val="2"/>
    </font>
    <font>
      <sz val="6"/>
      <name val="Arial"/>
      <family val="2"/>
    </font>
    <font>
      <u/>
      <sz val="9"/>
      <color indexed="12"/>
      <name val="Arial"/>
      <family val="2"/>
    </font>
    <font>
      <sz val="8"/>
      <color indexed="48"/>
      <name val="Arial"/>
      <family val="2"/>
    </font>
    <font>
      <u/>
      <sz val="8"/>
      <color indexed="12"/>
      <name val="Arial"/>
      <family val="2"/>
    </font>
    <font>
      <b/>
      <sz val="13"/>
      <color indexed="48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12"/>
      <color indexed="33"/>
      <name val="Arial"/>
      <family val="2"/>
    </font>
    <font>
      <sz val="8"/>
      <color indexed="23"/>
      <name val="Arial"/>
      <family val="2"/>
    </font>
    <font>
      <sz val="12"/>
      <color indexed="40"/>
      <name val="Arial"/>
      <family val="2"/>
    </font>
    <font>
      <b/>
      <sz val="13"/>
      <color indexed="10"/>
      <name val="Arial"/>
      <family val="2"/>
    </font>
    <font>
      <sz val="8"/>
      <color indexed="10"/>
      <name val="Arial"/>
      <family val="2"/>
    </font>
    <font>
      <sz val="10"/>
      <color indexed="40"/>
      <name val="Arial Narrow"/>
      <family val="2"/>
    </font>
    <font>
      <b/>
      <u/>
      <sz val="8"/>
      <color indexed="40"/>
      <name val="Arial"/>
      <family val="2"/>
    </font>
    <font>
      <b/>
      <sz val="10"/>
      <color indexed="40"/>
      <name val="Arial Narrow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Symbol"/>
      <family val="1"/>
      <charset val="2"/>
    </font>
    <font>
      <sz val="12"/>
      <name val="Courier New"/>
      <family val="3"/>
    </font>
    <font>
      <i/>
      <sz val="11"/>
      <name val="Arial"/>
      <family val="2"/>
    </font>
    <font>
      <i/>
      <sz val="8"/>
      <name val="Arial"/>
      <family val="2"/>
    </font>
    <font>
      <sz val="9"/>
      <color indexed="23"/>
      <name val="Arial"/>
      <family val="2"/>
    </font>
    <font>
      <sz val="9"/>
      <color indexed="18"/>
      <name val="Arial"/>
      <family val="2"/>
    </font>
    <font>
      <b/>
      <i/>
      <u/>
      <sz val="13"/>
      <color indexed="12"/>
      <name val="Arial"/>
      <family val="2"/>
    </font>
    <font>
      <b/>
      <i/>
      <sz val="11.5"/>
      <color indexed="63"/>
      <name val="Arial"/>
      <family val="2"/>
    </font>
    <font>
      <b/>
      <sz val="11.5"/>
      <name val="Arial"/>
      <family val="2"/>
    </font>
    <font>
      <i/>
      <sz val="11"/>
      <color indexed="48"/>
      <name val="Arial"/>
      <family val="2"/>
    </font>
    <font>
      <b/>
      <sz val="9"/>
      <color rgb="FFCD259D"/>
      <name val="Arial"/>
      <family val="2"/>
    </font>
    <font>
      <sz val="10"/>
      <color theme="5" tint="0.3999755851924192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theme="0" tint="-0.14999847407452621"/>
      <name val="Arial"/>
      <family val="2"/>
    </font>
    <font>
      <sz val="12"/>
      <color rgb="FFFF0000"/>
      <name val="Symbol"/>
      <family val="1"/>
      <charset val="2"/>
    </font>
    <font>
      <sz val="10"/>
      <color rgb="FFFF0000"/>
      <name val="Times New Roman"/>
      <family val="1"/>
    </font>
    <font>
      <u/>
      <sz val="10"/>
      <color rgb="FFFF0000"/>
      <name val="Arial"/>
      <family val="2"/>
    </font>
    <font>
      <sz val="9"/>
      <color rgb="FFB54BB0"/>
      <name val="Arial"/>
      <family val="2"/>
    </font>
    <font>
      <sz val="10"/>
      <color theme="0"/>
      <name val="Arial"/>
      <family val="2"/>
    </font>
    <font>
      <sz val="14"/>
      <color indexed="45"/>
      <name val="Arial"/>
      <family val="2"/>
    </font>
    <font>
      <b/>
      <sz val="10"/>
      <color rgb="FFFF3399"/>
      <name val="Arial"/>
      <family val="2"/>
    </font>
    <font>
      <sz val="8.5"/>
      <name val="Arial"/>
      <family val="2"/>
    </font>
    <font>
      <sz val="8"/>
      <color rgb="FFFF0000"/>
      <name val="Arial"/>
      <family val="2"/>
    </font>
    <font>
      <i/>
      <sz val="12"/>
      <color rgb="FF00B0F0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sz val="10"/>
      <name val="Arial"/>
      <family val="2"/>
    </font>
    <font>
      <b/>
      <sz val="11"/>
      <color rgb="FF0000FF"/>
      <name val="Arial Narrow"/>
      <family val="2"/>
    </font>
    <font>
      <u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9" fontId="81" fillId="0" borderId="0" applyFont="0" applyFill="0" applyBorder="0" applyAlignment="0" applyProtection="0"/>
  </cellStyleXfs>
  <cellXfs count="521">
    <xf numFmtId="0" fontId="0" fillId="0" borderId="0" xfId="0"/>
    <xf numFmtId="0" fontId="2" fillId="0" borderId="0" xfId="0" applyFont="1" applyProtection="1"/>
    <xf numFmtId="0" fontId="7" fillId="0" borderId="0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Fill="1" applyBorder="1" applyAlignment="1" applyProtection="1">
      <alignment horizontal="left"/>
    </xf>
    <xf numFmtId="0" fontId="6" fillId="0" borderId="0" xfId="0" applyFont="1"/>
    <xf numFmtId="0" fontId="5" fillId="0" borderId="0" xfId="0" applyFont="1" applyBorder="1" applyAlignment="1" applyProtection="1">
      <alignment horizontal="left" vertical="center"/>
    </xf>
    <xf numFmtId="3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right"/>
    </xf>
    <xf numFmtId="0" fontId="16" fillId="0" borderId="0" xfId="0" applyFont="1" applyBorder="1" applyProtection="1"/>
    <xf numFmtId="0" fontId="17" fillId="0" borderId="3" xfId="0" applyFont="1" applyBorder="1" applyAlignment="1" applyProtection="1">
      <alignment horizontal="left" indent="1"/>
    </xf>
    <xf numFmtId="0" fontId="17" fillId="0" borderId="4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169" fontId="18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quotePrefix="1" applyFont="1" applyFill="1" applyBorder="1" applyAlignment="1" applyProtection="1">
      <alignment horizontal="left" vertical="center"/>
    </xf>
    <xf numFmtId="0" fontId="4" fillId="0" borderId="0" xfId="7" applyFont="1" applyProtection="1"/>
    <xf numFmtId="0" fontId="4" fillId="0" borderId="0" xfId="7" applyFont="1" applyFill="1" applyBorder="1" applyProtection="1"/>
    <xf numFmtId="0" fontId="4" fillId="0" borderId="0" xfId="7" applyFont="1" applyBorder="1" applyProtection="1"/>
    <xf numFmtId="0" fontId="4" fillId="0" borderId="0" xfId="7" applyFont="1" applyFill="1" applyProtection="1"/>
    <xf numFmtId="0" fontId="4" fillId="0" borderId="0" xfId="7" applyFont="1" applyFill="1" applyBorder="1" applyAlignment="1" applyProtection="1">
      <alignment horizontal="left" indent="7"/>
    </xf>
    <xf numFmtId="0" fontId="20" fillId="0" borderId="0" xfId="7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center" wrapText="1"/>
    </xf>
    <xf numFmtId="0" fontId="4" fillId="0" borderId="0" xfId="7" applyFont="1" applyBorder="1" applyAlignment="1" applyProtection="1">
      <alignment horizontal="left"/>
    </xf>
    <xf numFmtId="0" fontId="23" fillId="0" borderId="0" xfId="7" applyFont="1" applyFill="1" applyBorder="1" applyAlignment="1" applyProtection="1">
      <alignment horizontal="left" indent="3"/>
    </xf>
    <xf numFmtId="0" fontId="20" fillId="0" borderId="0" xfId="7" applyFont="1" applyFill="1" applyBorder="1" applyProtection="1"/>
    <xf numFmtId="6" fontId="4" fillId="2" borderId="1" xfId="8" applyNumberFormat="1" applyFont="1" applyFill="1" applyBorder="1" applyAlignment="1" applyProtection="1">
      <alignment horizontal="center"/>
      <protection locked="0"/>
    </xf>
    <xf numFmtId="3" fontId="4" fillId="2" borderId="1" xfId="7" applyNumberFormat="1" applyFont="1" applyFill="1" applyBorder="1" applyAlignment="1" applyProtection="1">
      <alignment horizontal="center"/>
      <protection locked="0"/>
    </xf>
    <xf numFmtId="9" fontId="4" fillId="2" borderId="1" xfId="8" applyFont="1" applyFill="1" applyBorder="1" applyAlignment="1" applyProtection="1">
      <alignment horizontal="center"/>
      <protection locked="0"/>
    </xf>
    <xf numFmtId="3" fontId="4" fillId="2" borderId="1" xfId="8" applyNumberFormat="1" applyFont="1" applyFill="1" applyBorder="1" applyAlignment="1" applyProtection="1">
      <alignment horizontal="center"/>
      <protection locked="0"/>
    </xf>
    <xf numFmtId="166" fontId="4" fillId="2" borderId="1" xfId="7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left"/>
    </xf>
    <xf numFmtId="3" fontId="16" fillId="0" borderId="1" xfId="0" applyNumberFormat="1" applyFont="1" applyBorder="1" applyAlignment="1" applyProtection="1">
      <alignment horizontal="center" vertical="center"/>
    </xf>
    <xf numFmtId="38" fontId="16" fillId="3" borderId="1" xfId="8" applyNumberFormat="1" applyFont="1" applyFill="1" applyBorder="1" applyAlignment="1" applyProtection="1">
      <alignment horizontal="center" vertical="center"/>
    </xf>
    <xf numFmtId="9" fontId="16" fillId="3" borderId="1" xfId="8" applyNumberFormat="1" applyFont="1" applyFill="1" applyBorder="1" applyAlignment="1" applyProtection="1">
      <alignment horizontal="center" vertical="center"/>
    </xf>
    <xf numFmtId="0" fontId="23" fillId="0" borderId="0" xfId="7" applyFont="1" applyFill="1" applyBorder="1" applyAlignment="1" applyProtection="1"/>
    <xf numFmtId="0" fontId="4" fillId="0" borderId="0" xfId="0" applyFont="1"/>
    <xf numFmtId="0" fontId="2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0" fontId="20" fillId="0" borderId="0" xfId="7" applyFont="1" applyAlignment="1" applyProtection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171" fontId="4" fillId="0" borderId="0" xfId="0" quotePrefix="1" applyNumberFormat="1" applyFont="1" applyAlignment="1">
      <alignment horizontal="center" vertical="top" wrapText="1"/>
    </xf>
    <xf numFmtId="171" fontId="4" fillId="0" borderId="0" xfId="0" applyNumberFormat="1" applyFont="1"/>
    <xf numFmtId="0" fontId="4" fillId="0" borderId="0" xfId="0" applyFont="1" applyProtection="1"/>
    <xf numFmtId="0" fontId="20" fillId="0" borderId="0" xfId="0" applyFont="1" applyProtection="1"/>
    <xf numFmtId="0" fontId="4" fillId="0" borderId="0" xfId="0" applyFont="1" applyBorder="1" applyAlignment="1" applyProtection="1">
      <alignment horizontal="left" vertical="top"/>
    </xf>
    <xf numFmtId="0" fontId="3" fillId="0" borderId="0" xfId="0" applyFont="1" applyProtection="1"/>
    <xf numFmtId="0" fontId="23" fillId="0" borderId="0" xfId="0" applyFont="1" applyProtection="1"/>
    <xf numFmtId="0" fontId="30" fillId="0" borderId="0" xfId="0" applyFont="1" applyProtection="1"/>
    <xf numFmtId="0" fontId="10" fillId="0" borderId="0" xfId="0" applyFont="1" applyProtection="1"/>
    <xf numFmtId="0" fontId="10" fillId="0" borderId="0" xfId="0" applyFont="1" applyFill="1" applyBorder="1" applyProtection="1"/>
    <xf numFmtId="0" fontId="32" fillId="0" borderId="0" xfId="0" applyFont="1" applyProtection="1"/>
    <xf numFmtId="0" fontId="2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 applyProtection="1">
      <alignment horizontal="left" vertical="top" indent="1"/>
    </xf>
    <xf numFmtId="3" fontId="41" fillId="0" borderId="0" xfId="0" applyNumberFormat="1" applyFont="1" applyFill="1" applyBorder="1" applyAlignment="1" applyProtection="1">
      <alignment horizontal="right" vertical="top"/>
    </xf>
    <xf numFmtId="0" fontId="16" fillId="0" borderId="0" xfId="0" applyFont="1" applyFill="1" applyBorder="1" applyAlignment="1" applyProtection="1">
      <alignment horizontal="right" vertical="top"/>
    </xf>
    <xf numFmtId="3" fontId="16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9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6" fillId="3" borderId="1" xfId="8" quotePrefix="1" applyNumberFormat="1" applyFont="1" applyFill="1" applyBorder="1" applyAlignment="1" applyProtection="1">
      <alignment horizontal="center" vertical="center"/>
    </xf>
    <xf numFmtId="164" fontId="16" fillId="3" borderId="1" xfId="8" applyNumberFormat="1" applyFont="1" applyFill="1" applyBorder="1" applyAlignment="1" applyProtection="1">
      <alignment horizontal="center" vertical="center"/>
    </xf>
    <xf numFmtId="172" fontId="16" fillId="3" borderId="1" xfId="8" applyNumberFormat="1" applyFont="1" applyFill="1" applyBorder="1" applyAlignment="1" applyProtection="1">
      <alignment horizontal="center" vertical="center"/>
    </xf>
    <xf numFmtId="169" fontId="4" fillId="2" borderId="1" xfId="7" applyNumberFormat="1" applyFont="1" applyFill="1" applyBorder="1" applyAlignment="1" applyProtection="1">
      <alignment horizontal="center"/>
      <protection locked="0"/>
    </xf>
    <xf numFmtId="0" fontId="42" fillId="0" borderId="0" xfId="7" applyFont="1" applyBorder="1" applyProtection="1"/>
    <xf numFmtId="0" fontId="42" fillId="0" borderId="0" xfId="7" applyFont="1" applyProtection="1"/>
    <xf numFmtId="0" fontId="43" fillId="0" borderId="0" xfId="7" applyFont="1" applyAlignment="1" applyProtection="1">
      <alignment horizontal="left" vertical="center"/>
    </xf>
    <xf numFmtId="0" fontId="42" fillId="0" borderId="0" xfId="7" applyFont="1" applyFill="1" applyProtection="1"/>
    <xf numFmtId="0" fontId="17" fillId="0" borderId="11" xfId="0" applyFont="1" applyBorder="1" applyAlignment="1" applyProtection="1">
      <alignment horizontal="left" indent="1"/>
    </xf>
    <xf numFmtId="0" fontId="17" fillId="0" borderId="13" xfId="0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23" fillId="0" borderId="0" xfId="7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horizontal="left" indent="1"/>
    </xf>
    <xf numFmtId="9" fontId="2" fillId="0" borderId="0" xfId="6" applyNumberFormat="1" applyFont="1" applyFill="1" applyBorder="1" applyAlignment="1" applyProtection="1">
      <alignment horizontal="right"/>
    </xf>
    <xf numFmtId="0" fontId="2" fillId="0" borderId="0" xfId="6" applyFont="1" applyFill="1" applyBorder="1" applyAlignment="1" applyProtection="1">
      <alignment horizontal="left"/>
    </xf>
    <xf numFmtId="0" fontId="2" fillId="0" borderId="0" xfId="4" applyFont="1" applyFill="1" applyBorder="1" applyAlignment="1" applyProtection="1">
      <alignment horizontal="left" indent="2"/>
    </xf>
    <xf numFmtId="0" fontId="25" fillId="0" borderId="5" xfId="7" applyFont="1" applyFill="1" applyBorder="1" applyAlignment="1" applyProtection="1">
      <alignment horizontal="left"/>
    </xf>
    <xf numFmtId="0" fontId="16" fillId="0" borderId="0" xfId="5" applyFont="1" applyFill="1" applyProtection="1"/>
    <xf numFmtId="0" fontId="31" fillId="0" borderId="0" xfId="4" applyFont="1" applyFill="1" applyBorder="1" applyAlignment="1" applyProtection="1">
      <alignment horizontal="left" indent="2"/>
    </xf>
    <xf numFmtId="0" fontId="16" fillId="0" borderId="0" xfId="5" applyFont="1" applyFill="1" applyBorder="1" applyProtection="1"/>
    <xf numFmtId="0" fontId="16" fillId="0" borderId="5" xfId="5" applyFont="1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29" fillId="0" borderId="0" xfId="5" applyFont="1" applyFill="1" applyAlignment="1" applyProtection="1">
      <alignment horizontal="left" vertical="center"/>
    </xf>
    <xf numFmtId="0" fontId="29" fillId="0" borderId="0" xfId="5" applyFont="1" applyFill="1" applyBorder="1" applyAlignment="1" applyProtection="1">
      <alignment vertical="top"/>
    </xf>
    <xf numFmtId="0" fontId="29" fillId="0" borderId="0" xfId="5" applyFont="1" applyFill="1" applyAlignment="1" applyProtection="1">
      <alignment horizontal="left" vertical="top"/>
    </xf>
    <xf numFmtId="0" fontId="29" fillId="0" borderId="0" xfId="5" applyFont="1" applyFill="1" applyProtection="1"/>
    <xf numFmtId="0" fontId="29" fillId="0" borderId="0" xfId="5" applyFont="1" applyFill="1" applyBorder="1" applyProtection="1"/>
    <xf numFmtId="0" fontId="29" fillId="0" borderId="0" xfId="5" applyFont="1" applyFill="1" applyAlignment="1" applyProtection="1">
      <alignment horizontal="right" vertical="top"/>
    </xf>
    <xf numFmtId="165" fontId="4" fillId="2" borderId="1" xfId="8" applyNumberFormat="1" applyFont="1" applyFill="1" applyBorder="1" applyAlignment="1" applyProtection="1">
      <alignment horizontal="center"/>
      <protection locked="0"/>
    </xf>
    <xf numFmtId="3" fontId="16" fillId="0" borderId="0" xfId="5" applyNumberFormat="1" applyFont="1" applyFill="1" applyBorder="1" applyAlignment="1" applyProtection="1">
      <alignment horizontal="left"/>
    </xf>
    <xf numFmtId="0" fontId="25" fillId="0" borderId="5" xfId="7" applyFont="1" applyFill="1" applyBorder="1" applyAlignment="1" applyProtection="1">
      <alignment horizontal="center" vertical="center" wrapText="1"/>
    </xf>
    <xf numFmtId="0" fontId="25" fillId="0" borderId="6" xfId="7" applyFont="1" applyFill="1" applyBorder="1" applyAlignment="1" applyProtection="1">
      <alignment horizontal="center" vertical="center" wrapText="1"/>
    </xf>
    <xf numFmtId="0" fontId="25" fillId="0" borderId="0" xfId="7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3" fontId="16" fillId="0" borderId="5" xfId="5" applyNumberFormat="1" applyFont="1" applyFill="1" applyBorder="1" applyAlignment="1" applyProtection="1">
      <alignment horizontal="left"/>
    </xf>
    <xf numFmtId="0" fontId="26" fillId="0" borderId="0" xfId="5" applyFont="1" applyFill="1" applyBorder="1" applyProtection="1"/>
    <xf numFmtId="0" fontId="26" fillId="0" borderId="0" xfId="5" applyFont="1" applyFill="1" applyProtection="1"/>
    <xf numFmtId="3" fontId="16" fillId="0" borderId="5" xfId="0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 applyProtection="1">
      <alignment horizontal="center" vertical="center"/>
    </xf>
    <xf numFmtId="173" fontId="16" fillId="0" borderId="5" xfId="0" applyNumberFormat="1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vertical="top"/>
    </xf>
    <xf numFmtId="0" fontId="16" fillId="0" borderId="0" xfId="5" applyFont="1" applyFill="1" applyAlignment="1" applyProtection="1">
      <alignment horizontal="right" vertical="top"/>
    </xf>
    <xf numFmtId="0" fontId="16" fillId="0" borderId="0" xfId="5" applyFont="1" applyFill="1" applyAlignment="1" applyProtection="1">
      <alignment horizontal="left" vertical="top"/>
    </xf>
    <xf numFmtId="0" fontId="22" fillId="0" borderId="0" xfId="7" applyNumberFormat="1" applyFont="1" applyFill="1" applyBorder="1" applyAlignment="1" applyProtection="1"/>
    <xf numFmtId="0" fontId="4" fillId="0" borderId="11" xfId="0" applyFont="1" applyFill="1" applyBorder="1" applyAlignment="1" applyProtection="1">
      <alignment horizontal="left" vertical="top"/>
    </xf>
    <xf numFmtId="49" fontId="4" fillId="0" borderId="5" xfId="0" applyNumberFormat="1" applyFont="1" applyBorder="1" applyAlignment="1">
      <alignment horizontal="center" vertical="top"/>
    </xf>
    <xf numFmtId="171" fontId="4" fillId="0" borderId="5" xfId="0" quotePrefix="1" applyNumberFormat="1" applyFont="1" applyBorder="1" applyAlignment="1">
      <alignment horizontal="center" vertical="top" wrapText="1"/>
    </xf>
    <xf numFmtId="0" fontId="5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6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Alignment="1" applyProtection="1">
      <alignment horizontal="center"/>
    </xf>
    <xf numFmtId="2" fontId="16" fillId="0" borderId="5" xfId="1" applyNumberFormat="1" applyFont="1" applyFill="1" applyBorder="1" applyAlignment="1" applyProtection="1">
      <alignment horizontal="center"/>
    </xf>
    <xf numFmtId="3" fontId="45" fillId="0" borderId="5" xfId="1" applyNumberFormat="1" applyFont="1" applyFill="1" applyBorder="1" applyAlignment="1" applyProtection="1">
      <alignment horizontal="center"/>
    </xf>
    <xf numFmtId="164" fontId="16" fillId="0" borderId="5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Protection="1"/>
    <xf numFmtId="0" fontId="10" fillId="0" borderId="0" xfId="0" applyFont="1" applyFill="1" applyProtection="1"/>
    <xf numFmtId="0" fontId="16" fillId="0" borderId="0" xfId="0" applyFont="1" applyFill="1" applyAlignment="1" applyProtection="1">
      <alignment horizontal="left" indent="2"/>
    </xf>
    <xf numFmtId="0" fontId="16" fillId="0" borderId="0" xfId="0" applyFont="1" applyProtection="1"/>
    <xf numFmtId="0" fontId="16" fillId="0" borderId="0" xfId="0" quotePrefix="1" applyFont="1" applyFill="1" applyAlignment="1" applyProtection="1">
      <alignment horizontal="left"/>
    </xf>
    <xf numFmtId="0" fontId="2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/>
    </xf>
    <xf numFmtId="0" fontId="16" fillId="0" borderId="5" xfId="0" applyFont="1" applyFill="1" applyBorder="1" applyAlignment="1" applyProtection="1">
      <alignment vertical="center"/>
    </xf>
    <xf numFmtId="3" fontId="16" fillId="0" borderId="5" xfId="1" applyNumberFormat="1" applyFont="1" applyFill="1" applyBorder="1" applyAlignment="1" applyProtection="1">
      <alignment horizontal="center"/>
    </xf>
    <xf numFmtId="166" fontId="10" fillId="0" borderId="0" xfId="1" applyNumberFormat="1" applyFont="1" applyFill="1" applyBorder="1" applyAlignment="1" applyProtection="1">
      <alignment horizontal="center"/>
    </xf>
    <xf numFmtId="169" fontId="17" fillId="0" borderId="0" xfId="0" applyNumberFormat="1" applyFont="1" applyFill="1" applyBorder="1" applyAlignment="1" applyProtection="1">
      <alignment horizontal="center"/>
    </xf>
    <xf numFmtId="4" fontId="16" fillId="2" borderId="5" xfId="7" applyNumberFormat="1" applyFont="1" applyFill="1" applyBorder="1" applyAlignment="1" applyProtection="1">
      <alignment horizontal="center"/>
      <protection locked="0"/>
    </xf>
    <xf numFmtId="3" fontId="16" fillId="2" borderId="5" xfId="7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 vertical="center" indent="1"/>
    </xf>
    <xf numFmtId="0" fontId="45" fillId="0" borderId="5" xfId="0" applyFont="1" applyFill="1" applyBorder="1" applyAlignment="1" applyProtection="1">
      <alignment horizontal="center" vertical="center"/>
    </xf>
    <xf numFmtId="4" fontId="4" fillId="2" borderId="1" xfId="8" applyNumberFormat="1" applyFont="1" applyFill="1" applyBorder="1" applyAlignment="1" applyProtection="1">
      <alignment horizontal="center"/>
      <protection locked="0"/>
    </xf>
    <xf numFmtId="166" fontId="17" fillId="0" borderId="2" xfId="0" applyNumberFormat="1" applyFont="1" applyFill="1" applyBorder="1" applyAlignment="1" applyProtection="1">
      <alignment horizontal="center"/>
    </xf>
    <xf numFmtId="168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/>
    <xf numFmtId="0" fontId="15" fillId="0" borderId="0" xfId="0" applyFont="1" applyAlignment="1" applyProtection="1"/>
    <xf numFmtId="0" fontId="10" fillId="0" borderId="0" xfId="0" applyFont="1" applyAlignment="1" applyProtection="1">
      <alignment horizontal="left"/>
    </xf>
    <xf numFmtId="166" fontId="10" fillId="0" borderId="0" xfId="0" applyNumberFormat="1" applyFont="1" applyBorder="1" applyAlignment="1" applyProtection="1">
      <alignment horizontal="center"/>
    </xf>
    <xf numFmtId="167" fontId="16" fillId="2" borderId="0" xfId="0" applyNumberFormat="1" applyFont="1" applyFill="1" applyBorder="1" applyAlignment="1" applyProtection="1">
      <alignment horizontal="center" vertical="center"/>
      <protection locked="0"/>
    </xf>
    <xf numFmtId="167" fontId="10" fillId="0" borderId="0" xfId="1" applyNumberFormat="1" applyFont="1" applyBorder="1" applyAlignment="1" applyProtection="1">
      <alignment horizontal="center"/>
    </xf>
    <xf numFmtId="166" fontId="10" fillId="0" borderId="0" xfId="1" applyNumberFormat="1" applyFont="1" applyBorder="1" applyAlignment="1" applyProtection="1">
      <alignment horizontal="center"/>
    </xf>
    <xf numFmtId="4" fontId="16" fillId="2" borderId="0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left" indent="1"/>
    </xf>
    <xf numFmtId="3" fontId="16" fillId="2" borderId="5" xfId="7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46" fillId="0" borderId="0" xfId="0" applyFont="1" applyFill="1" applyProtection="1"/>
    <xf numFmtId="0" fontId="0" fillId="0" borderId="0" xfId="0" applyFill="1" applyAlignment="1" applyProtection="1">
      <alignment horizontal="center"/>
    </xf>
    <xf numFmtId="3" fontId="16" fillId="0" borderId="0" xfId="5" applyNumberFormat="1" applyFont="1" applyFill="1" applyAlignment="1" applyProtection="1">
      <alignment horizontal="center"/>
    </xf>
    <xf numFmtId="0" fontId="31" fillId="0" borderId="0" xfId="6" applyFont="1" applyFill="1" applyBorder="1" applyAlignment="1" applyProtection="1">
      <alignment horizontal="left"/>
    </xf>
    <xf numFmtId="166" fontId="10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28" fillId="0" borderId="2" xfId="0" applyFont="1" applyFill="1" applyBorder="1" applyProtection="1"/>
    <xf numFmtId="0" fontId="28" fillId="0" borderId="2" xfId="0" applyFont="1" applyFill="1" applyBorder="1" applyAlignment="1" applyProtection="1">
      <alignment horizontal="left"/>
    </xf>
    <xf numFmtId="0" fontId="28" fillId="0" borderId="2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0" fillId="0" borderId="0" xfId="0" applyProtection="1"/>
    <xf numFmtId="0" fontId="29" fillId="0" borderId="0" xfId="5" applyFont="1" applyFill="1" applyBorder="1" applyAlignment="1" applyProtection="1">
      <alignment horizontal="left" vertical="center"/>
    </xf>
    <xf numFmtId="0" fontId="50" fillId="0" borderId="0" xfId="0" applyFont="1" applyFill="1" applyBorder="1" applyProtection="1"/>
    <xf numFmtId="0" fontId="36" fillId="0" borderId="0" xfId="0" applyNumberFormat="1" applyFont="1" applyFill="1" applyBorder="1" applyAlignment="1" applyProtection="1">
      <alignment horizontal="left"/>
    </xf>
    <xf numFmtId="0" fontId="49" fillId="0" borderId="0" xfId="0" applyFont="1" applyBorder="1" applyAlignment="1" applyProtection="1">
      <alignment horizontal="left" indent="1"/>
    </xf>
    <xf numFmtId="0" fontId="51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left"/>
    </xf>
    <xf numFmtId="0" fontId="49" fillId="0" borderId="0" xfId="0" applyFont="1" applyBorder="1" applyAlignment="1" applyProtection="1">
      <alignment horizontal="left" wrapText="1" indent="1"/>
    </xf>
    <xf numFmtId="0" fontId="16" fillId="0" borderId="0" xfId="0" applyFont="1" applyFill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/>
    <xf numFmtId="165" fontId="16" fillId="0" borderId="5" xfId="0" applyNumberFormat="1" applyFont="1" applyFill="1" applyBorder="1" applyAlignment="1" applyProtection="1">
      <alignment horizontal="center" vertical="center"/>
    </xf>
    <xf numFmtId="9" fontId="16" fillId="2" borderId="5" xfId="7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left"/>
    </xf>
    <xf numFmtId="0" fontId="16" fillId="0" borderId="0" xfId="0" applyFont="1" applyFill="1" applyAlignment="1" applyProtection="1">
      <alignment horizontal="left" indent="1"/>
    </xf>
    <xf numFmtId="0" fontId="8" fillId="0" borderId="0" xfId="2" applyAlignment="1" applyProtection="1">
      <alignment horizontal="left"/>
    </xf>
    <xf numFmtId="165" fontId="16" fillId="2" borderId="5" xfId="7" applyNumberFormat="1" applyFont="1" applyFill="1" applyBorder="1" applyAlignment="1" applyProtection="1">
      <alignment horizontal="center"/>
      <protection locked="0"/>
    </xf>
    <xf numFmtId="3" fontId="16" fillId="0" borderId="5" xfId="0" applyNumberFormat="1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wrapText="1"/>
    </xf>
    <xf numFmtId="4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165" fontId="45" fillId="0" borderId="5" xfId="1" applyNumberFormat="1" applyFont="1" applyFill="1" applyBorder="1" applyAlignment="1" applyProtection="1">
      <alignment horizontal="center"/>
    </xf>
    <xf numFmtId="0" fontId="16" fillId="0" borderId="5" xfId="5" quotePrefix="1" applyFont="1" applyFill="1" applyBorder="1" applyAlignment="1" applyProtection="1">
      <alignment horizontal="left"/>
    </xf>
    <xf numFmtId="3" fontId="16" fillId="0" borderId="5" xfId="7" applyNumberFormat="1" applyFont="1" applyFill="1" applyBorder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/>
    </xf>
    <xf numFmtId="0" fontId="71" fillId="0" borderId="0" xfId="2" applyFont="1" applyAlignment="1" applyProtection="1">
      <alignment horizontal="left" vertical="top" indent="2"/>
    </xf>
    <xf numFmtId="0" fontId="1" fillId="0" borderId="0" xfId="0" applyFont="1"/>
    <xf numFmtId="0" fontId="8" fillId="0" borderId="0" xfId="2" applyAlignment="1" applyProtection="1"/>
    <xf numFmtId="0" fontId="16" fillId="0" borderId="0" xfId="0" quotePrefix="1" applyFont="1" applyFill="1" applyAlignment="1" applyProtection="1">
      <alignment horizontal="left" indent="1"/>
    </xf>
    <xf numFmtId="0" fontId="16" fillId="0" borderId="0" xfId="0" quotePrefix="1" applyFont="1" applyFill="1" applyAlignment="1" applyProtection="1">
      <alignment horizontal="left" indent="2"/>
    </xf>
    <xf numFmtId="0" fontId="72" fillId="0" borderId="0" xfId="0" applyFont="1" applyFill="1" applyAlignment="1" applyProtection="1">
      <alignment horizontal="left" vertical="center"/>
    </xf>
    <xf numFmtId="0" fontId="73" fillId="0" borderId="0" xfId="7" applyFont="1" applyProtection="1"/>
    <xf numFmtId="49" fontId="1" fillId="0" borderId="5" xfId="0" applyNumberFormat="1" applyFont="1" applyBorder="1" applyAlignment="1">
      <alignment horizontal="center" vertical="top"/>
    </xf>
    <xf numFmtId="0" fontId="25" fillId="0" borderId="5" xfId="0" applyFont="1" applyFill="1" applyBorder="1" applyAlignment="1" applyProtection="1">
      <alignment horizontal="center" vertical="center" wrapText="1"/>
    </xf>
    <xf numFmtId="3" fontId="4" fillId="2" borderId="18" xfId="7" applyNumberFormat="1" applyFont="1" applyFill="1" applyBorder="1" applyAlignment="1" applyProtection="1">
      <alignment horizontal="center"/>
      <protection locked="0"/>
    </xf>
    <xf numFmtId="9" fontId="16" fillId="0" borderId="5" xfId="0" applyNumberFormat="1" applyFont="1" applyFill="1" applyBorder="1" applyAlignment="1" applyProtection="1">
      <alignment horizontal="center" vertical="center"/>
    </xf>
    <xf numFmtId="0" fontId="21" fillId="0" borderId="0" xfId="7" applyFont="1" applyFill="1" applyBorder="1" applyAlignment="1" applyProtection="1">
      <alignment wrapText="1"/>
    </xf>
    <xf numFmtId="0" fontId="22" fillId="0" borderId="0" xfId="7" applyFont="1" applyFill="1" applyBorder="1" applyAlignment="1" applyProtection="1"/>
    <xf numFmtId="0" fontId="2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0" fontId="25" fillId="2" borderId="5" xfId="7" applyNumberFormat="1" applyFont="1" applyFill="1" applyBorder="1" applyAlignment="1" applyProtection="1">
      <alignment horizontal="left"/>
      <protection locked="0"/>
    </xf>
    <xf numFmtId="0" fontId="25" fillId="2" borderId="11" xfId="7" applyNumberFormat="1" applyFont="1" applyFill="1" applyBorder="1" applyAlignment="1" applyProtection="1">
      <alignment horizontal="left"/>
      <protection locked="0"/>
    </xf>
    <xf numFmtId="0" fontId="25" fillId="0" borderId="5" xfId="0" applyFont="1" applyFill="1" applyBorder="1" applyAlignment="1" applyProtection="1">
      <alignment horizontal="center" vertical="center"/>
    </xf>
    <xf numFmtId="0" fontId="37" fillId="0" borderId="0" xfId="2" quotePrefix="1" applyFont="1" applyFill="1" applyAlignment="1" applyProtection="1">
      <alignment horizontal="left"/>
    </xf>
    <xf numFmtId="0" fontId="37" fillId="0" borderId="0" xfId="2" applyFont="1" applyAlignment="1" applyProtection="1"/>
    <xf numFmtId="0" fontId="0" fillId="0" borderId="0" xfId="0" applyAlignment="1"/>
    <xf numFmtId="0" fontId="16" fillId="0" borderId="5" xfId="0" applyFont="1" applyFill="1" applyBorder="1" applyAlignment="1" applyProtection="1">
      <alignment horizontal="left" vertical="center"/>
    </xf>
    <xf numFmtId="0" fontId="57" fillId="0" borderId="5" xfId="0" applyFont="1" applyFill="1" applyBorder="1" applyAlignment="1" applyProtection="1">
      <alignment horizontal="center" vertical="center"/>
    </xf>
    <xf numFmtId="0" fontId="16" fillId="0" borderId="6" xfId="7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/>
    <xf numFmtId="0" fontId="0" fillId="0" borderId="0" xfId="0" applyFill="1" applyAlignment="1" applyProtection="1"/>
    <xf numFmtId="0" fontId="25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/>
    <xf numFmtId="0" fontId="37" fillId="0" borderId="0" xfId="2" quotePrefix="1" applyFont="1" applyFill="1" applyBorder="1" applyAlignment="1" applyProtection="1">
      <alignment horizontal="left" vertical="center"/>
    </xf>
    <xf numFmtId="0" fontId="37" fillId="0" borderId="0" xfId="2" applyFont="1" applyAlignment="1" applyProtection="1">
      <alignment horizontal="left"/>
    </xf>
    <xf numFmtId="165" fontId="16" fillId="2" borderId="5" xfId="7" applyNumberFormat="1" applyFont="1" applyFill="1" applyBorder="1" applyAlignment="1" applyProtection="1">
      <alignment horizontal="center" vertical="center"/>
      <protection locked="0"/>
    </xf>
    <xf numFmtId="170" fontId="16" fillId="0" borderId="5" xfId="0" applyNumberFormat="1" applyFont="1" applyFill="1" applyBorder="1" applyAlignment="1" applyProtection="1">
      <alignment horizontal="center" vertical="center"/>
    </xf>
    <xf numFmtId="0" fontId="76" fillId="0" borderId="0" xfId="0" applyFont="1" applyFill="1" applyBorder="1" applyProtection="1"/>
    <xf numFmtId="0" fontId="37" fillId="0" borderId="0" xfId="2" applyFont="1" applyAlignment="1" applyProtection="1">
      <alignment horizontal="left" vertical="center" indent="1"/>
    </xf>
    <xf numFmtId="0" fontId="37" fillId="0" borderId="0" xfId="2" applyFont="1" applyAlignment="1" applyProtection="1">
      <alignment horizontal="left" vertical="center"/>
    </xf>
    <xf numFmtId="174" fontId="16" fillId="3" borderId="1" xfId="8" quotePrefix="1" applyNumberFormat="1" applyFont="1" applyFill="1" applyBorder="1" applyAlignment="1" applyProtection="1">
      <alignment horizontal="center" vertical="center"/>
    </xf>
    <xf numFmtId="174" fontId="16" fillId="3" borderId="1" xfId="8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6" fillId="0" borderId="7" xfId="0" applyFont="1" applyBorder="1" applyAlignment="1" applyProtection="1">
      <alignment horizontal="right" indent="1"/>
    </xf>
    <xf numFmtId="0" fontId="16" fillId="0" borderId="8" xfId="0" applyFont="1" applyBorder="1" applyAlignment="1" applyProtection="1">
      <alignment horizontal="right" indent="1"/>
    </xf>
    <xf numFmtId="0" fontId="16" fillId="0" borderId="0" xfId="0" applyFont="1" applyBorder="1" applyAlignment="1" applyProtection="1">
      <alignment horizontal="left" indent="1"/>
    </xf>
    <xf numFmtId="0" fontId="25" fillId="0" borderId="0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left"/>
    </xf>
    <xf numFmtId="0" fontId="16" fillId="0" borderId="0" xfId="0" applyFont="1" applyFill="1" applyBorder="1" applyAlignment="1" applyProtection="1">
      <alignment horizontal="left" wrapText="1" indent="1"/>
    </xf>
    <xf numFmtId="169" fontId="16" fillId="0" borderId="0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166" fontId="16" fillId="0" borderId="0" xfId="1" applyNumberFormat="1" applyFont="1" applyBorder="1" applyAlignment="1" applyProtection="1">
      <alignment horizontal="center"/>
    </xf>
    <xf numFmtId="0" fontId="34" fillId="0" borderId="0" xfId="0" applyFont="1" applyProtection="1"/>
    <xf numFmtId="3" fontId="16" fillId="0" borderId="0" xfId="0" applyNumberFormat="1" applyFont="1" applyAlignment="1" applyProtection="1">
      <alignment horizontal="left"/>
    </xf>
    <xf numFmtId="0" fontId="9" fillId="0" borderId="2" xfId="0" applyFont="1" applyBorder="1" applyProtection="1"/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59" fillId="0" borderId="0" xfId="0" applyFont="1" applyProtection="1"/>
    <xf numFmtId="0" fontId="16" fillId="0" borderId="0" xfId="0" applyFont="1" applyAlignment="1" applyProtection="1">
      <alignment horizontal="left"/>
    </xf>
    <xf numFmtId="0" fontId="74" fillId="0" borderId="0" xfId="0" applyFont="1" applyFill="1" applyProtection="1"/>
    <xf numFmtId="0" fontId="67" fillId="0" borderId="0" xfId="0" applyFont="1" applyProtection="1"/>
    <xf numFmtId="0" fontId="66" fillId="0" borderId="0" xfId="0" quotePrefix="1" applyNumberFormat="1" applyFont="1" applyFill="1" applyBorder="1" applyAlignment="1" applyProtection="1">
      <alignment horizontal="center" vertical="center"/>
    </xf>
    <xf numFmtId="0" fontId="75" fillId="0" borderId="0" xfId="0" applyFont="1" applyFill="1" applyProtection="1"/>
    <xf numFmtId="0" fontId="65" fillId="0" borderId="0" xfId="0" applyFont="1" applyAlignment="1" applyProtection="1">
      <alignment horizontal="left" indent="1"/>
    </xf>
    <xf numFmtId="0" fontId="65" fillId="0" borderId="0" xfId="0" applyFont="1" applyAlignment="1" applyProtection="1">
      <alignment horizontal="left"/>
    </xf>
    <xf numFmtId="0" fontId="0" fillId="0" borderId="0" xfId="0" applyAlignment="1" applyProtection="1"/>
    <xf numFmtId="3" fontId="16" fillId="0" borderId="11" xfId="0" quotePrefix="1" applyNumberFormat="1" applyFont="1" applyFill="1" applyBorder="1" applyAlignment="1" applyProtection="1">
      <alignment horizontal="center" vertical="center"/>
    </xf>
    <xf numFmtId="3" fontId="16" fillId="0" borderId="5" xfId="0" quotePrefix="1" applyNumberFormat="1" applyFont="1" applyFill="1" applyBorder="1" applyAlignment="1" applyProtection="1">
      <alignment horizontal="center" vertical="center"/>
    </xf>
    <xf numFmtId="165" fontId="16" fillId="0" borderId="11" xfId="0" quotePrefix="1" applyNumberFormat="1" applyFont="1" applyFill="1" applyBorder="1" applyAlignment="1" applyProtection="1">
      <alignment horizontal="center" vertical="center"/>
    </xf>
    <xf numFmtId="165" fontId="16" fillId="0" borderId="5" xfId="0" quotePrefix="1" applyNumberFormat="1" applyFont="1" applyFill="1" applyBorder="1" applyAlignment="1" applyProtection="1">
      <alignment horizontal="center" vertical="center"/>
    </xf>
    <xf numFmtId="164" fontId="16" fillId="0" borderId="11" xfId="0" applyNumberFormat="1" applyFont="1" applyFill="1" applyBorder="1" applyAlignment="1" applyProtection="1">
      <alignment horizontal="center"/>
    </xf>
    <xf numFmtId="164" fontId="16" fillId="0" borderId="5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165" fontId="16" fillId="0" borderId="0" xfId="0" quotePrefix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Protection="1"/>
    <xf numFmtId="0" fontId="10" fillId="0" borderId="2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center"/>
    </xf>
    <xf numFmtId="0" fontId="64" fillId="0" borderId="0" xfId="0" applyFont="1" applyFill="1" applyProtection="1"/>
    <xf numFmtId="4" fontId="16" fillId="0" borderId="11" xfId="0" quotePrefix="1" applyNumberFormat="1" applyFont="1" applyFill="1" applyBorder="1" applyAlignment="1" applyProtection="1">
      <alignment horizontal="center" vertical="center"/>
    </xf>
    <xf numFmtId="4" fontId="16" fillId="0" borderId="5" xfId="0" quotePrefix="1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173" fontId="16" fillId="0" borderId="5" xfId="0" applyNumberFormat="1" applyFont="1" applyFill="1" applyBorder="1" applyAlignment="1" applyProtection="1">
      <alignment horizontal="left" vertical="center"/>
    </xf>
    <xf numFmtId="0" fontId="72" fillId="0" borderId="0" xfId="0" applyFont="1" applyAlignment="1" applyProtection="1">
      <alignment horizontal="left"/>
    </xf>
    <xf numFmtId="0" fontId="16" fillId="0" borderId="5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 vertical="center" indent="1"/>
    </xf>
    <xf numFmtId="0" fontId="25" fillId="6" borderId="11" xfId="0" applyFont="1" applyFill="1" applyBorder="1" applyAlignment="1" applyProtection="1">
      <protection locked="0"/>
    </xf>
    <xf numFmtId="0" fontId="0" fillId="6" borderId="13" xfId="0" applyFill="1" applyBorder="1" applyAlignment="1" applyProtection="1">
      <protection locked="0"/>
    </xf>
    <xf numFmtId="0" fontId="47" fillId="0" borderId="0" xfId="0" applyFont="1" applyFill="1" applyAlignment="1" applyProtection="1">
      <alignment vertical="center"/>
    </xf>
    <xf numFmtId="0" fontId="16" fillId="0" borderId="5" xfId="0" applyFont="1" applyFill="1" applyBorder="1" applyProtection="1"/>
    <xf numFmtId="0" fontId="48" fillId="0" borderId="0" xfId="0" applyFont="1" applyFill="1" applyProtection="1"/>
    <xf numFmtId="4" fontId="68" fillId="0" borderId="5" xfId="0" applyNumberFormat="1" applyFont="1" applyFill="1" applyBorder="1" applyAlignment="1" applyProtection="1">
      <alignment horizontal="center" vertical="center"/>
    </xf>
    <xf numFmtId="9" fontId="16" fillId="0" borderId="5" xfId="0" applyNumberFormat="1" applyFont="1" applyFill="1" applyBorder="1" applyAlignment="1" applyProtection="1">
      <alignment horizontal="center"/>
    </xf>
    <xf numFmtId="0" fontId="67" fillId="0" borderId="0" xfId="0" applyFont="1" applyAlignment="1" applyProtection="1">
      <alignment horizontal="left"/>
    </xf>
    <xf numFmtId="0" fontId="69" fillId="0" borderId="0" xfId="0" applyFont="1" applyAlignment="1" applyProtection="1">
      <alignment horizontal="left" indent="2"/>
    </xf>
    <xf numFmtId="0" fontId="70" fillId="0" borderId="0" xfId="0" applyFont="1" applyProtection="1"/>
    <xf numFmtId="0" fontId="0" fillId="0" borderId="0" xfId="0" applyBorder="1" applyAlignment="1" applyProtection="1">
      <alignment horizontal="left" vertical="top" wrapText="1"/>
    </xf>
    <xf numFmtId="3" fontId="57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67" fillId="0" borderId="0" xfId="0" applyFont="1" applyAlignment="1" applyProtection="1"/>
    <xf numFmtId="0" fontId="0" fillId="0" borderId="0" xfId="0" applyAlignment="1" applyProtection="1">
      <alignment vertical="center" wrapText="1"/>
    </xf>
    <xf numFmtId="4" fontId="25" fillId="0" borderId="5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</xf>
    <xf numFmtId="0" fontId="64" fillId="0" borderId="0" xfId="0" applyFont="1" applyFill="1" applyAlignment="1" applyProtection="1">
      <alignment horizontal="left" indent="1"/>
    </xf>
    <xf numFmtId="0" fontId="0" fillId="0" borderId="0" xfId="0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17" fillId="0" borderId="12" xfId="0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31" fillId="0" borderId="5" xfId="6" applyFont="1" applyFill="1" applyBorder="1" applyAlignment="1" applyProtection="1">
      <alignment horizontal="left" vertical="center"/>
    </xf>
    <xf numFmtId="0" fontId="25" fillId="0" borderId="5" xfId="0" applyFont="1" applyBorder="1" applyAlignment="1" applyProtection="1">
      <alignment vertical="top" wrapText="1"/>
    </xf>
    <xf numFmtId="0" fontId="63" fillId="0" borderId="0" xfId="0" applyFont="1" applyAlignment="1" applyProtection="1"/>
    <xf numFmtId="4" fontId="16" fillId="0" borderId="5" xfId="7" applyNumberFormat="1" applyFont="1" applyFill="1" applyBorder="1" applyAlignment="1" applyProtection="1">
      <alignment horizontal="center"/>
      <protection locked="0"/>
    </xf>
    <xf numFmtId="171" fontId="39" fillId="0" borderId="6" xfId="2" applyNumberFormat="1" applyFont="1" applyBorder="1" applyAlignment="1" applyProtection="1">
      <alignment horizontal="center" vertical="center" wrapText="1"/>
    </xf>
    <xf numFmtId="171" fontId="39" fillId="0" borderId="5" xfId="2" applyNumberFormat="1" applyFont="1" applyBorder="1" applyAlignment="1" applyProtection="1">
      <alignment horizontal="center" vertical="center" wrapText="1"/>
    </xf>
    <xf numFmtId="9" fontId="4" fillId="2" borderId="26" xfId="8" applyFont="1" applyFill="1" applyBorder="1" applyAlignment="1" applyProtection="1">
      <alignment horizontal="center"/>
      <protection locked="0"/>
    </xf>
    <xf numFmtId="0" fontId="77" fillId="0" borderId="0" xfId="0" applyFont="1" applyFill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8" fillId="0" borderId="0" xfId="2" applyAlignment="1" applyProtection="1">
      <alignment horizontal="left" vertical="center" wrapText="1" indent="1"/>
    </xf>
    <xf numFmtId="0" fontId="25" fillId="7" borderId="1" xfId="0" applyFont="1" applyFill="1" applyBorder="1" applyAlignment="1" applyProtection="1">
      <alignment horizontal="left" vertical="center"/>
    </xf>
    <xf numFmtId="3" fontId="16" fillId="7" borderId="1" xfId="0" applyNumberFormat="1" applyFont="1" applyFill="1" applyBorder="1" applyAlignment="1" applyProtection="1">
      <alignment horizontal="center" vertical="center"/>
    </xf>
    <xf numFmtId="174" fontId="16" fillId="7" borderId="1" xfId="0" applyNumberFormat="1" applyFont="1" applyFill="1" applyBorder="1" applyAlignment="1" applyProtection="1">
      <alignment horizontal="center" vertical="center"/>
    </xf>
    <xf numFmtId="164" fontId="16" fillId="7" borderId="1" xfId="0" applyNumberFormat="1" applyFont="1" applyFill="1" applyBorder="1" applyAlignment="1" applyProtection="1">
      <alignment horizontal="center" vertical="center"/>
    </xf>
    <xf numFmtId="9" fontId="16" fillId="7" borderId="1" xfId="0" applyNumberFormat="1" applyFont="1" applyFill="1" applyBorder="1" applyAlignment="1" applyProtection="1">
      <alignment horizontal="center" vertical="center"/>
    </xf>
    <xf numFmtId="165" fontId="16" fillId="7" borderId="1" xfId="0" applyNumberFormat="1" applyFont="1" applyFill="1" applyBorder="1" applyAlignment="1" applyProtection="1">
      <alignment horizontal="center" vertical="center"/>
    </xf>
    <xf numFmtId="0" fontId="78" fillId="0" borderId="0" xfId="0" applyFont="1" applyFill="1" applyBorder="1" applyAlignment="1" applyProtection="1">
      <alignment horizontal="center" wrapText="1"/>
    </xf>
    <xf numFmtId="0" fontId="76" fillId="0" borderId="0" xfId="0" applyFont="1" applyFill="1" applyBorder="1" applyAlignment="1" applyProtection="1">
      <alignment horizontal="right" indent="1"/>
    </xf>
    <xf numFmtId="0" fontId="76" fillId="0" borderId="0" xfId="0" applyFont="1" applyFill="1" applyBorder="1" applyAlignment="1" applyProtection="1">
      <alignment horizontal="left"/>
    </xf>
    <xf numFmtId="0" fontId="25" fillId="0" borderId="1" xfId="0" quotePrefix="1" applyFont="1" applyFill="1" applyBorder="1" applyAlignment="1" applyProtection="1">
      <alignment horizontal="left" vertical="center"/>
    </xf>
    <xf numFmtId="0" fontId="25" fillId="0" borderId="1" xfId="0" quotePrefix="1" applyFont="1" applyFill="1" applyBorder="1" applyAlignment="1" applyProtection="1">
      <alignment horizontal="left" vertical="center" indent="1"/>
    </xf>
    <xf numFmtId="0" fontId="45" fillId="0" borderId="5" xfId="0" applyFont="1" applyFill="1" applyBorder="1" applyAlignment="1" applyProtection="1">
      <alignment horizontal="left" vertical="center"/>
    </xf>
    <xf numFmtId="0" fontId="16" fillId="0" borderId="6" xfId="7" applyFont="1" applyFill="1" applyBorder="1" applyAlignment="1" applyProtection="1">
      <alignment horizontal="left"/>
    </xf>
    <xf numFmtId="164" fontId="68" fillId="0" borderId="5" xfId="0" applyNumberFormat="1" applyFont="1" applyFill="1" applyBorder="1" applyAlignment="1" applyProtection="1">
      <alignment horizontal="center" vertical="center"/>
    </xf>
    <xf numFmtId="0" fontId="35" fillId="0" borderId="0" xfId="7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1" fillId="0" borderId="0" xfId="7" applyFont="1" applyFill="1" applyBorder="1" applyAlignment="1" applyProtection="1">
      <alignment wrapText="1"/>
    </xf>
    <xf numFmtId="0" fontId="22" fillId="0" borderId="0" xfId="7" applyFont="1" applyFill="1" applyBorder="1" applyAlignment="1" applyProtection="1">
      <alignment wrapText="1"/>
    </xf>
    <xf numFmtId="0" fontId="21" fillId="0" borderId="0" xfId="7" applyFont="1" applyFill="1" applyBorder="1" applyAlignment="1" applyProtection="1"/>
    <xf numFmtId="0" fontId="22" fillId="0" borderId="0" xfId="7" applyFont="1" applyFill="1" applyBorder="1" applyAlignment="1" applyProtection="1"/>
    <xf numFmtId="0" fontId="4" fillId="0" borderId="0" xfId="7" applyFont="1" applyFill="1" applyBorder="1" applyAlignment="1" applyProtection="1">
      <alignment horizontal="left" wrapText="1" indent="1"/>
    </xf>
    <xf numFmtId="0" fontId="1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7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0" fillId="0" borderId="0" xfId="7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4" fillId="0" borderId="15" xfId="7" applyFont="1" applyFill="1" applyBorder="1" applyAlignment="1" applyProtection="1">
      <alignment horizontal="center" wrapText="1"/>
    </xf>
    <xf numFmtId="0" fontId="0" fillId="0" borderId="15" xfId="0" applyBorder="1" applyAlignment="1" applyProtection="1"/>
    <xf numFmtId="9" fontId="53" fillId="0" borderId="16" xfId="8" applyFont="1" applyFill="1" applyBorder="1" applyAlignment="1" applyProtection="1">
      <alignment horizontal="center"/>
      <protection locked="0"/>
    </xf>
    <xf numFmtId="9" fontId="53" fillId="0" borderId="17" xfId="8" applyFont="1" applyFill="1" applyBorder="1" applyAlignment="1" applyProtection="1">
      <alignment horizontal="center"/>
      <protection locked="0"/>
    </xf>
    <xf numFmtId="0" fontId="53" fillId="0" borderId="18" xfId="0" applyFont="1" applyFill="1" applyBorder="1" applyAlignment="1" applyProtection="1">
      <alignment horizontal="center"/>
      <protection locked="0"/>
    </xf>
    <xf numFmtId="9" fontId="4" fillId="0" borderId="16" xfId="8" applyFont="1" applyFill="1" applyBorder="1" applyAlignment="1" applyProtection="1">
      <alignment horizontal="center"/>
      <protection locked="0"/>
    </xf>
    <xf numFmtId="9" fontId="4" fillId="0" borderId="17" xfId="8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61" fillId="5" borderId="11" xfId="7" applyFont="1" applyFill="1" applyBorder="1" applyAlignment="1" applyProtection="1">
      <alignment horizontal="left" vertical="center" wrapText="1" indent="1"/>
    </xf>
    <xf numFmtId="0" fontId="62" fillId="0" borderId="12" xfId="0" applyFont="1" applyBorder="1" applyAlignment="1" applyProtection="1">
      <alignment horizontal="left" indent="1"/>
    </xf>
    <xf numFmtId="0" fontId="0" fillId="0" borderId="12" xfId="0" applyBorder="1" applyAlignment="1" applyProtection="1">
      <alignment horizontal="left" indent="1"/>
    </xf>
    <xf numFmtId="0" fontId="0" fillId="0" borderId="13" xfId="0" applyBorder="1" applyAlignment="1" applyProtection="1">
      <alignment horizontal="left" indent="1"/>
    </xf>
    <xf numFmtId="0" fontId="60" fillId="4" borderId="11" xfId="2" applyFont="1" applyFill="1" applyBorder="1" applyAlignment="1" applyProtection="1">
      <alignment horizontal="left" vertical="center" indent="1"/>
    </xf>
    <xf numFmtId="0" fontId="60" fillId="0" borderId="12" xfId="2" applyFont="1" applyBorder="1" applyAlignment="1" applyProtection="1">
      <alignment horizontal="left" indent="1"/>
    </xf>
    <xf numFmtId="0" fontId="79" fillId="0" borderId="0" xfId="0" applyFont="1" applyBorder="1" applyAlignment="1" applyProtection="1">
      <alignment horizontal="left" vertical="center"/>
    </xf>
    <xf numFmtId="0" fontId="80" fillId="0" borderId="0" xfId="0" applyFont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top" wrapText="1"/>
    </xf>
    <xf numFmtId="0" fontId="2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8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7" fillId="0" borderId="0" xfId="2" applyFont="1" applyAlignment="1" applyProtection="1">
      <alignment horizontal="left" indent="1"/>
    </xf>
    <xf numFmtId="0" fontId="16" fillId="0" borderId="0" xfId="7" applyFont="1" applyFill="1" applyBorder="1" applyAlignment="1" applyProtection="1">
      <alignment horizontal="left" indent="1"/>
    </xf>
    <xf numFmtId="0" fontId="16" fillId="0" borderId="0" xfId="0" applyFont="1" applyAlignment="1">
      <alignment horizontal="left" indent="1"/>
    </xf>
    <xf numFmtId="0" fontId="25" fillId="0" borderId="16" xfId="0" quotePrefix="1" applyFont="1" applyFill="1" applyBorder="1" applyAlignment="1" applyProtection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5" fillId="0" borderId="11" xfId="0" applyFont="1" applyFill="1" applyBorder="1" applyAlignment="1" applyProtection="1">
      <alignment horizontal="left"/>
    </xf>
    <xf numFmtId="0" fontId="25" fillId="0" borderId="13" xfId="0" applyFont="1" applyBorder="1" applyAlignment="1" applyProtection="1">
      <alignment horizontal="left"/>
    </xf>
    <xf numFmtId="0" fontId="25" fillId="2" borderId="3" xfId="7" applyNumberFormat="1" applyFont="1" applyFill="1" applyBorder="1" applyAlignment="1" applyProtection="1">
      <alignment horizontal="left" vertical="center" wrapText="1"/>
      <protection locked="0"/>
    </xf>
    <xf numFmtId="0" fontId="25" fillId="2" borderId="8" xfId="7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25" fillId="2" borderId="11" xfId="7" applyNumberFormat="1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37" fillId="0" borderId="0" xfId="2" quotePrefix="1" applyFont="1" applyFill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37" fillId="0" borderId="0" xfId="2" applyFont="1" applyAlignment="1" applyProtection="1"/>
    <xf numFmtId="0" fontId="25" fillId="0" borderId="5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25" fillId="0" borderId="12" xfId="0" applyFont="1" applyFill="1" applyBorder="1" applyAlignment="1" applyProtection="1">
      <alignment horizontal="left"/>
    </xf>
    <xf numFmtId="0" fontId="23" fillId="0" borderId="13" xfId="0" applyFont="1" applyBorder="1" applyAlignment="1" applyProtection="1">
      <alignment horizontal="left"/>
    </xf>
    <xf numFmtId="0" fontId="37" fillId="0" borderId="0" xfId="2" applyFont="1" applyFill="1" applyAlignment="1" applyProtection="1">
      <alignment horizontal="left"/>
    </xf>
    <xf numFmtId="0" fontId="37" fillId="0" borderId="0" xfId="2" applyFont="1" applyAlignment="1" applyProtection="1">
      <alignment horizontal="left"/>
    </xf>
    <xf numFmtId="0" fontId="25" fillId="0" borderId="3" xfId="0" applyFont="1" applyFill="1" applyBorder="1" applyAlignment="1" applyProtection="1">
      <alignment vertical="center" wrapText="1"/>
    </xf>
    <xf numFmtId="0" fontId="25" fillId="0" borderId="4" xfId="0" applyFont="1" applyFill="1" applyBorder="1" applyAlignment="1" applyProtection="1">
      <alignment vertical="center" wrapText="1"/>
    </xf>
    <xf numFmtId="0" fontId="25" fillId="0" borderId="8" xfId="0" applyFont="1" applyFill="1" applyBorder="1" applyAlignment="1" applyProtection="1">
      <alignment vertical="center" wrapText="1"/>
    </xf>
    <xf numFmtId="0" fontId="25" fillId="0" borderId="10" xfId="0" applyFont="1" applyFill="1" applyBorder="1" applyAlignment="1" applyProtection="1">
      <alignment vertical="center" wrapText="1"/>
    </xf>
    <xf numFmtId="3" fontId="16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3" fontId="1" fillId="0" borderId="13" xfId="0" applyNumberFormat="1" applyFont="1" applyBorder="1" applyAlignment="1" applyProtection="1"/>
    <xf numFmtId="0" fontId="16" fillId="0" borderId="11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0" fontId="25" fillId="0" borderId="5" xfId="0" applyFont="1" applyFill="1" applyBorder="1" applyAlignment="1" applyProtection="1">
      <alignment horizontal="center" vertical="center"/>
    </xf>
    <xf numFmtId="0" fontId="1" fillId="0" borderId="13" xfId="0" applyFont="1" applyBorder="1" applyProtection="1"/>
    <xf numFmtId="0" fontId="16" fillId="0" borderId="0" xfId="0" applyFont="1" applyAlignment="1">
      <alignment horizontal="left"/>
    </xf>
    <xf numFmtId="0" fontId="25" fillId="2" borderId="5" xfId="7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25" fillId="0" borderId="3" xfId="0" applyFont="1" applyFill="1" applyBorder="1" applyAlignment="1" applyProtection="1">
      <alignment vertical="top" wrapText="1"/>
    </xf>
    <xf numFmtId="0" fontId="16" fillId="0" borderId="8" xfId="0" applyFont="1" applyBorder="1" applyAlignment="1" applyProtection="1">
      <alignment wrapText="1"/>
    </xf>
    <xf numFmtId="0" fontId="16" fillId="0" borderId="11" xfId="5" applyFont="1" applyFill="1" applyBorder="1" applyAlignment="1" applyProtection="1">
      <alignment horizontal="left"/>
    </xf>
    <xf numFmtId="0" fontId="16" fillId="0" borderId="13" xfId="5" quotePrefix="1" applyFont="1" applyFill="1" applyBorder="1" applyAlignment="1" applyProtection="1">
      <alignment horizontal="left"/>
    </xf>
    <xf numFmtId="0" fontId="25" fillId="2" borderId="6" xfId="7" applyNumberFormat="1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vertical="top" wrapText="1"/>
    </xf>
    <xf numFmtId="0" fontId="1" fillId="0" borderId="10" xfId="0" applyFont="1" applyBorder="1" applyAlignment="1" applyProtection="1"/>
    <xf numFmtId="0" fontId="10" fillId="0" borderId="13" xfId="0" applyFont="1" applyFill="1" applyBorder="1" applyAlignment="1" applyProtection="1">
      <alignment horizontal="left"/>
    </xf>
    <xf numFmtId="0" fontId="16" fillId="0" borderId="6" xfId="0" applyFont="1" applyFill="1" applyBorder="1" applyAlignment="1" applyProtection="1">
      <alignment vertical="center"/>
    </xf>
    <xf numFmtId="0" fontId="0" fillId="0" borderId="24" xfId="0" applyBorder="1" applyAlignment="1" applyProtection="1"/>
    <xf numFmtId="0" fontId="25" fillId="0" borderId="6" xfId="0" applyFont="1" applyFill="1" applyBorder="1" applyAlignment="1" applyProtection="1">
      <alignment vertical="top" wrapText="1"/>
    </xf>
    <xf numFmtId="0" fontId="0" fillId="0" borderId="24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25" fillId="0" borderId="11" xfId="0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vertical="center"/>
    </xf>
    <xf numFmtId="0" fontId="8" fillId="0" borderId="0" xfId="2" applyAlignment="1" applyProtection="1"/>
    <xf numFmtId="0" fontId="25" fillId="2" borderId="13" xfId="7" applyNumberFormat="1" applyFont="1" applyFill="1" applyBorder="1" applyAlignment="1" applyProtection="1">
      <alignment horizontal="left"/>
      <protection locked="0"/>
    </xf>
    <xf numFmtId="0" fontId="58" fillId="0" borderId="6" xfId="0" quotePrefix="1" applyFont="1" applyFill="1" applyBorder="1" applyAlignment="1" applyProtection="1">
      <alignment horizontal="center" vertical="center"/>
    </xf>
    <xf numFmtId="0" fontId="58" fillId="0" borderId="2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5" fillId="2" borderId="24" xfId="7" applyNumberFormat="1" applyFont="1" applyFill="1" applyBorder="1" applyAlignment="1" applyProtection="1">
      <alignment horizontal="left" vertical="top" wrapText="1"/>
      <protection locked="0"/>
    </xf>
    <xf numFmtId="0" fontId="25" fillId="2" borderId="25" xfId="7" applyNumberFormat="1" applyFont="1" applyFill="1" applyBorder="1" applyAlignment="1" applyProtection="1">
      <alignment horizontal="left" vertical="top" wrapText="1"/>
      <protection locked="0"/>
    </xf>
    <xf numFmtId="0" fontId="58" fillId="0" borderId="25" xfId="0" applyFont="1" applyFill="1" applyBorder="1" applyAlignment="1" applyProtection="1">
      <alignment horizontal="center" vertical="center"/>
    </xf>
    <xf numFmtId="0" fontId="48" fillId="0" borderId="6" xfId="0" applyFont="1" applyFill="1" applyBorder="1" applyAlignment="1" applyProtection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Alignment="1" applyProtection="1"/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5" fillId="0" borderId="11" xfId="5" applyFont="1" applyFill="1" applyBorder="1" applyAlignment="1" applyProtection="1"/>
    <xf numFmtId="0" fontId="25" fillId="0" borderId="13" xfId="5" applyFont="1" applyFill="1" applyBorder="1" applyAlignment="1" applyProtection="1"/>
    <xf numFmtId="0" fontId="25" fillId="0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13" xfId="0" applyBorder="1" applyAlignment="1" applyProtection="1"/>
    <xf numFmtId="0" fontId="16" fillId="0" borderId="11" xfId="5" applyFont="1" applyFill="1" applyBorder="1" applyAlignment="1" applyProtection="1"/>
    <xf numFmtId="0" fontId="16" fillId="0" borderId="13" xfId="5" applyFont="1" applyFill="1" applyBorder="1" applyAlignment="1" applyProtection="1"/>
    <xf numFmtId="0" fontId="0" fillId="0" borderId="12" xfId="0" applyBorder="1" applyProtection="1"/>
    <xf numFmtId="0" fontId="25" fillId="0" borderId="12" xfId="0" applyFont="1" applyFill="1" applyBorder="1" applyAlignment="1" applyProtection="1">
      <alignment vertical="center"/>
    </xf>
    <xf numFmtId="0" fontId="25" fillId="0" borderId="24" xfId="0" applyFont="1" applyFill="1" applyBorder="1" applyAlignment="1" applyProtection="1">
      <alignment vertical="top" wrapText="1"/>
    </xf>
    <xf numFmtId="0" fontId="25" fillId="0" borderId="25" xfId="0" applyFont="1" applyFill="1" applyBorder="1" applyAlignment="1" applyProtection="1">
      <alignment vertical="top" wrapText="1"/>
    </xf>
    <xf numFmtId="165" fontId="16" fillId="0" borderId="5" xfId="7" applyNumberFormat="1" applyFont="1" applyFill="1" applyBorder="1" applyAlignment="1" applyProtection="1">
      <alignment horizontal="center" vertical="center"/>
    </xf>
    <xf numFmtId="0" fontId="0" fillId="0" borderId="5" xfId="0" quotePrefix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1" fillId="0" borderId="5" xfId="6" applyFont="1" applyFill="1" applyBorder="1" applyAlignment="1" applyProtection="1">
      <alignment horizontal="left" vertical="center"/>
    </xf>
    <xf numFmtId="0" fontId="16" fillId="2" borderId="11" xfId="7" applyNumberFormat="1" applyFont="1" applyFill="1" applyBorder="1" applyAlignment="1" applyProtection="1">
      <alignment horizontal="left"/>
      <protection locked="0"/>
    </xf>
    <xf numFmtId="0" fontId="16" fillId="2" borderId="12" xfId="7" applyNumberFormat="1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6" fillId="0" borderId="5" xfId="0" applyFont="1" applyFill="1" applyBorder="1" applyAlignment="1" applyProtection="1">
      <alignment horizontal="left" vertical="center"/>
    </xf>
    <xf numFmtId="0" fontId="57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7" applyFont="1" applyFill="1" applyBorder="1" applyAlignment="1" applyProtection="1">
      <alignment horizontal="left"/>
    </xf>
    <xf numFmtId="3" fontId="16" fillId="0" borderId="25" xfId="1" applyNumberFormat="1" applyFont="1" applyFill="1" applyBorder="1" applyAlignment="1" applyProtection="1">
      <alignment horizontal="left"/>
    </xf>
    <xf numFmtId="0" fontId="45" fillId="0" borderId="5" xfId="0" applyFont="1" applyFill="1" applyBorder="1" applyAlignment="1" applyProtection="1">
      <alignment horizontal="left" vertical="center"/>
    </xf>
    <xf numFmtId="3" fontId="16" fillId="0" borderId="5" xfId="7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0" fillId="0" borderId="0" xfId="0" applyFill="1" applyAlignment="1" applyProtection="1"/>
    <xf numFmtId="165" fontId="16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1" fillId="0" borderId="6" xfId="6" applyFont="1" applyFill="1" applyBorder="1" applyAlignment="1" applyProtection="1">
      <alignment horizontal="left" vertical="center"/>
    </xf>
    <xf numFmtId="0" fontId="31" fillId="0" borderId="24" xfId="6" applyFont="1" applyFill="1" applyBorder="1" applyAlignment="1" applyProtection="1">
      <alignment horizontal="left" vertical="center"/>
    </xf>
    <xf numFmtId="0" fontId="31" fillId="0" borderId="25" xfId="6" applyFont="1" applyFill="1" applyBorder="1" applyAlignment="1" applyProtection="1">
      <alignment horizontal="left" vertical="center"/>
    </xf>
    <xf numFmtId="0" fontId="25" fillId="2" borderId="12" xfId="7" applyNumberFormat="1" applyFont="1" applyFill="1" applyBorder="1" applyAlignment="1" applyProtection="1">
      <alignment horizontal="left"/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25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57" fillId="0" borderId="5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3" fontId="16" fillId="0" borderId="11" xfId="1" applyNumberFormat="1" applyFont="1" applyFill="1" applyBorder="1" applyAlignment="1" applyProtection="1">
      <alignment horizontal="center"/>
    </xf>
    <xf numFmtId="3" fontId="16" fillId="0" borderId="13" xfId="1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/>
    <xf numFmtId="0" fontId="0" fillId="0" borderId="13" xfId="0" applyBorder="1" applyAlignment="1" applyProtection="1">
      <protection locked="0"/>
    </xf>
    <xf numFmtId="0" fontId="25" fillId="0" borderId="5" xfId="0" applyFont="1" applyBorder="1" applyAlignment="1" applyProtection="1">
      <alignment vertical="top" wrapText="1"/>
    </xf>
    <xf numFmtId="0" fontId="16" fillId="0" borderId="11" xfId="0" applyFont="1" applyFill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left" vertical="center"/>
    </xf>
    <xf numFmtId="0" fontId="45" fillId="0" borderId="11" xfId="0" applyFont="1" applyFill="1" applyBorder="1" applyAlignment="1" applyProtection="1">
      <alignment horizontal="left" vertical="center"/>
    </xf>
    <xf numFmtId="0" fontId="45" fillId="0" borderId="12" xfId="0" applyFont="1" applyFill="1" applyBorder="1" applyAlignment="1" applyProtection="1">
      <alignment horizontal="left" vertical="center"/>
    </xf>
    <xf numFmtId="0" fontId="45" fillId="0" borderId="13" xfId="0" applyFont="1" applyFill="1" applyBorder="1" applyAlignment="1" applyProtection="1">
      <alignment horizontal="left" vertical="center"/>
    </xf>
    <xf numFmtId="0" fontId="37" fillId="0" borderId="0" xfId="2" quotePrefix="1" applyFont="1" applyFill="1" applyBorder="1" applyAlignment="1" applyProtection="1">
      <alignment horizontal="left" vertical="center"/>
    </xf>
    <xf numFmtId="0" fontId="16" fillId="0" borderId="0" xfId="0" applyFont="1" applyAlignment="1" applyProtection="1"/>
    <xf numFmtId="0" fontId="82" fillId="8" borderId="0" xfId="0" applyFont="1" applyFill="1" applyBorder="1" applyProtection="1"/>
    <xf numFmtId="0" fontId="83" fillId="0" borderId="0" xfId="2" applyFont="1" applyAlignment="1" applyProtection="1">
      <alignment horizontal="left" vertical="center" wrapText="1" indent="1"/>
    </xf>
    <xf numFmtId="0" fontId="84" fillId="0" borderId="0" xfId="0" applyFont="1" applyAlignment="1" applyProtection="1">
      <alignment horizontal="left" vertical="center"/>
    </xf>
  </cellXfs>
  <cellStyles count="11">
    <cellStyle name="Currency" xfId="1" builtinId="4"/>
    <cellStyle name="Currency 2" xfId="9"/>
    <cellStyle name="Hyperlink" xfId="2" builtinId="8"/>
    <cellStyle name="Normal" xfId="0" builtinId="0"/>
    <cellStyle name="Normal 2" xfId="3"/>
    <cellStyle name="Normal_Calc_Com Gas Fryer_product_04-29-09" xfId="4"/>
    <cellStyle name="Normal_Calc_Computer_product" xfId="5"/>
    <cellStyle name="Normal_Commercial Electric Fryer calculator_product_092909" xfId="6"/>
    <cellStyle name="Normal_office equipment calculator - rough draft 110909" xfId="7"/>
    <cellStyle name="Percent" xfId="8" builtinId="5"/>
    <cellStyle name="Percent 2" xfId="10"/>
  </cellStyles>
  <dxfs count="21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strike val="0"/>
        <condense val="0"/>
        <extend val="0"/>
        <color indexed="22"/>
      </font>
      <fill>
        <patternFill patternType="gray125">
          <fgColor indexed="23"/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 style="thin">
          <color theme="1" tint="0.499984740745262"/>
        </right>
        <top/>
        <bottom/>
        <vertical/>
        <horizontal/>
      </border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color theme="0" tint="-0.14996795556505021"/>
        <name val="Cambria"/>
        <scheme val="none"/>
      </font>
      <fill>
        <patternFill patternType="gray125">
          <fgColor theme="0" tint="-0.499984740745262"/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3399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99CCFF"/>
      <color rgb="FFFFFF99"/>
      <color rgb="FFFF3399"/>
      <color rgb="FFCCFFFF"/>
      <color rgb="FFB54B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6" dropStyle="combo" dx="16" fmlaLink="'General Assumptions'!$C$7" fmlaRange="'General Assumptions'!$B$12:$B$62" val="0"/>
</file>

<file path=xl/ctrlProps/ctrlProp2.xml><?xml version="1.0" encoding="utf-8"?>
<formControlPr xmlns="http://schemas.microsoft.com/office/spreadsheetml/2009/9/main" objectType="Drop" dropLines="2" dropStyle="combo" dx="16" fmlaLink="'General Assumptions'!$C$3" fmlaRange="'General Assumptions'!$B$4:$B$5" sel="2" val="0"/>
</file>

<file path=xl/ctrlProps/ctrlProp3.xml><?xml version="1.0" encoding="utf-8"?>
<formControlPr xmlns="http://schemas.microsoft.com/office/spreadsheetml/2009/9/main" objectType="Drop" dropLines="6" dropStyle="combo" dx="16" fmlaLink="'Refrigerator Calcs'!$C$4" fmlaRange="'Refrigerator Calcs'!$D$14:$D$19" sel="3" val="0"/>
</file>

<file path=xl/ctrlProps/ctrlProp4.xml><?xml version="1.0" encoding="utf-8"?>
<formControlPr xmlns="http://schemas.microsoft.com/office/spreadsheetml/2009/9/main" objectType="Drop" dropLines="4" dropStyle="combo" dx="16" fmlaLink="'Compact Refrigerator Calcs'!$C$4" fmlaRange="'Compact Refrigerator Calcs'!$D$6:$F$9" val="0"/>
</file>

<file path=xl/ctrlProps/ctrlProp5.xml><?xml version="1.0" encoding="utf-8"?>
<formControlPr xmlns="http://schemas.microsoft.com/office/spreadsheetml/2009/9/main" objectType="Drop" dropLines="6" dropStyle="combo" dx="16" fmlaLink="'Freezer Calcs'!$C$4" fmlaRange="'Freezer Calcs'!$D$6:$F$1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144120</xdr:colOff>
      <xdr:row>0</xdr:row>
      <xdr:rowOff>0</xdr:rowOff>
    </xdr:from>
    <xdr:to>
      <xdr:col>12</xdr:col>
      <xdr:colOff>48869</xdr:colOff>
      <xdr:row>2</xdr:row>
      <xdr:rowOff>28575</xdr:rowOff>
    </xdr:to>
    <xdr:pic>
      <xdr:nvPicPr>
        <xdr:cNvPr id="10837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3250" y="0"/>
          <a:ext cx="2265293" cy="6911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0</xdr:row>
      <xdr:rowOff>0</xdr:rowOff>
    </xdr:from>
    <xdr:to>
      <xdr:col>19</xdr:col>
      <xdr:colOff>28575</xdr:colOff>
      <xdr:row>1</xdr:row>
      <xdr:rowOff>197668</xdr:rowOff>
    </xdr:to>
    <xdr:pic>
      <xdr:nvPicPr>
        <xdr:cNvPr id="4143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0"/>
          <a:ext cx="2171700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ystar.gov/index.cfm?c=products.pr_find_es_product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rgystar.gov/index.cfm?c=products.pr_find_es_produc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fr.gpoaccess.gov/cgi/t/text/text-idx?c=ecfr&amp;sid=61b33caa9460da7b2e875b478972dfdc&amp;rgn=div6&amp;view=text&amp;node=10:3.0.1.4.18.3&amp;idno=1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fr.gpoaccess.gov/cgi/t/text/text-idx?c=ecfr&amp;sid=3772727b97d4c72981fe6b26b962cff5&amp;rgn=div9&amp;view=text&amp;node=10:3.0.1.4.18.2.9.6.18&amp;idno=10" TargetMode="External"/><Relationship Id="rId2" Type="http://schemas.openxmlformats.org/officeDocument/2006/relationships/hyperlink" Target="http://ecfr.gpoaccess.gov/cgi/t/text/text-idx?c=ecfr&amp;sid=61b33caa9460da7b2e875b478972dfdc&amp;rgn=div6&amp;view=text&amp;node=10:3.0.1.4.18.3&amp;idno=10" TargetMode="External"/><Relationship Id="rId1" Type="http://schemas.openxmlformats.org/officeDocument/2006/relationships/hyperlink" Target="http://ecfr.gpoaccess.gov/cgi/t/text/text-idx?c=ecfr&amp;sid=3772727b97d4c72981fe6b26b962cff5&amp;rgn=div9&amp;view=text&amp;node=10:3.0.1.4.18.2.9.6.18&amp;idno=10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1.eere.energy.gov/buildings/appliance_standards/residential/clwash_0900_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fr.gpoaccess.gov/cgi/t/text/text-idx?c=ecfr&amp;sid=61b33caa9460da7b2e875b478972dfdc&amp;rgn=div6&amp;view=text&amp;node=10:3.0.1.4.18.3&amp;idno=1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cfr.gpoaccess.gov/cgi/t/text/text-idx?c=ecfr&amp;sid=61b33caa9460da7b2e875b478972dfdc&amp;rgn=div6&amp;view=text&amp;node=10:3.0.1.4.18.3&amp;idno=10" TargetMode="External"/><Relationship Id="rId2" Type="http://schemas.openxmlformats.org/officeDocument/2006/relationships/hyperlink" Target="http://ecfr.gpoaccess.gov/cgi/t/text/text-idx?c=ecfr&amp;sid=3772727b97d4c72981fe6b26b962cff5&amp;rgn=div9&amp;view=text&amp;node=10:3.0.1.4.18.2.9.6.10&amp;idno=10" TargetMode="External"/><Relationship Id="rId1" Type="http://schemas.openxmlformats.org/officeDocument/2006/relationships/hyperlink" Target="http://ecfr.gpoaccess.gov/cgi/t/text/text-idx?c=ecfr&amp;sid=3772727b97d4c72981fe6b26b962cff5&amp;rgn=div9&amp;view=text&amp;node=10:3.0.1.4.18.2.9.6.10&amp;idno=10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1.eere.energy.gov/buildings/appliance_standards/residential/pdfs/refrig_nopr_tsd_2010-09-23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1.eere.energy.gov/buildings/appliance_standards/residential/pdfs/refrig_nopr_tsd_2010-09-23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1.eere.energy.gov/buildings/appliance_standards/residential/pdfs/refrig_nopr_tsd_2010-09-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://www.eia.doe.gov/oil_gas/natural_gas/data_publications/natural_gas_monthly/ngm.html" TargetMode="External"/><Relationship Id="rId7" Type="http://schemas.openxmlformats.org/officeDocument/2006/relationships/hyperlink" Target="http://www.eia.gov/naturalgas/monthly/" TargetMode="External"/><Relationship Id="rId2" Type="http://schemas.openxmlformats.org/officeDocument/2006/relationships/hyperlink" Target="http://www.eia.doe.gov/cneaf/electricity/epm/epm_sum.html" TargetMode="External"/><Relationship Id="rId1" Type="http://schemas.openxmlformats.org/officeDocument/2006/relationships/hyperlink" Target="http://www.epa.gov/cleanenergy/energy-resources/calculator.html" TargetMode="External"/><Relationship Id="rId6" Type="http://schemas.openxmlformats.org/officeDocument/2006/relationships/hyperlink" Target="http://www.eia.gov/electricity/monthly/" TargetMode="External"/><Relationship Id="rId5" Type="http://schemas.openxmlformats.org/officeDocument/2006/relationships/hyperlink" Target="http://www.eia.gov/forecasts/aeo/er/" TargetMode="External"/><Relationship Id="rId4" Type="http://schemas.openxmlformats.org/officeDocument/2006/relationships/hyperlink" Target="http://www.eia.gov/forecasts/aeo/er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://www.energystar.gov/index.cfm?fuseaction=find_a_product.showProductGroup&amp;pgw_code=DW" TargetMode="External"/><Relationship Id="rId7" Type="http://schemas.openxmlformats.org/officeDocument/2006/relationships/hyperlink" Target="http://www.energystar.gov/index.cfm?fuseaction=find_a_product.showProductGroup&amp;pgw_code=DE" TargetMode="External"/><Relationship Id="rId2" Type="http://schemas.openxmlformats.org/officeDocument/2006/relationships/hyperlink" Target="http://www.energystar.gov/index.cfm?fuseaction=find_a_product.showProductGroup&amp;pgw_code=CW" TargetMode="External"/><Relationship Id="rId1" Type="http://schemas.openxmlformats.org/officeDocument/2006/relationships/hyperlink" Target="http://www.energystar.gov/index.cfm?fuseaction=find_a_product.showProductGroup&amp;pgw_code=RAC" TargetMode="External"/><Relationship Id="rId6" Type="http://schemas.openxmlformats.org/officeDocument/2006/relationships/hyperlink" Target="http://www.energystar.gov/index.cfm?fuseaction=find_a_product.showProductGroup&amp;pgw_code=RF" TargetMode="External"/><Relationship Id="rId5" Type="http://schemas.openxmlformats.org/officeDocument/2006/relationships/hyperlink" Target="http://www.energystar.gov/index.cfm?fuseaction=find_a_product.showProductGroup&amp;pgw_code=RF" TargetMode="External"/><Relationship Id="rId4" Type="http://schemas.openxmlformats.org/officeDocument/2006/relationships/hyperlink" Target="http://www.energystar.gov/index.cfm?fuseaction=find_a_product.showProductGroup&amp;pgw_code=F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N629"/>
  <sheetViews>
    <sheetView showGridLines="0" showRowColHeaders="0" tabSelected="1" zoomScale="92" zoomScaleNormal="92" zoomScalePageLayoutView="84" workbookViewId="0">
      <selection activeCell="B5" sqref="B5"/>
    </sheetView>
  </sheetViews>
  <sheetFormatPr defaultColWidth="18.85546875" defaultRowHeight="12.75"/>
  <cols>
    <col min="1" max="1" width="2.7109375" style="18" customWidth="1"/>
    <col min="2" max="2" width="16.7109375" style="18" customWidth="1"/>
    <col min="3" max="3" width="12.7109375" style="18" customWidth="1"/>
    <col min="4" max="4" width="10.7109375" style="18" customWidth="1"/>
    <col min="5" max="13" width="17.7109375" style="18" customWidth="1"/>
    <col min="14" max="16384" width="18.85546875" style="18"/>
  </cols>
  <sheetData>
    <row r="1" spans="1:14" ht="35.1" customHeight="1">
      <c r="A1" s="339" t="s">
        <v>142</v>
      </c>
      <c r="B1" s="340"/>
      <c r="C1" s="340"/>
      <c r="D1" s="340"/>
      <c r="E1" s="340"/>
      <c r="F1" s="340"/>
      <c r="G1" s="340"/>
      <c r="H1" s="340"/>
      <c r="I1" s="340"/>
      <c r="J1" s="340"/>
      <c r="K1" s="309"/>
      <c r="N1" s="77"/>
    </row>
    <row r="2" spans="1:14" s="44" customFormat="1" ht="18" customHeight="1">
      <c r="A2" s="345" t="s">
        <v>143</v>
      </c>
      <c r="B2" s="345"/>
      <c r="C2" s="345"/>
      <c r="D2" s="345"/>
      <c r="E2" s="345"/>
      <c r="F2" s="345"/>
      <c r="G2" s="345"/>
      <c r="H2" s="345"/>
      <c r="I2" s="346"/>
      <c r="J2" s="346"/>
      <c r="K2" s="346"/>
      <c r="L2" s="347"/>
      <c r="N2" s="78"/>
    </row>
    <row r="3" spans="1:14" s="44" customFormat="1" ht="18" customHeight="1">
      <c r="A3" s="348" t="s">
        <v>91</v>
      </c>
      <c r="B3" s="348"/>
      <c r="C3" s="348"/>
      <c r="D3" s="348"/>
      <c r="E3" s="348"/>
      <c r="F3" s="348"/>
      <c r="G3" s="348"/>
      <c r="H3" s="348"/>
      <c r="I3" s="349"/>
      <c r="J3" s="349"/>
      <c r="K3" s="349"/>
      <c r="L3" s="350"/>
      <c r="N3" s="78"/>
    </row>
    <row r="4" spans="1:14" s="44" customFormat="1" ht="13.5" customHeight="1">
      <c r="A4" s="519" t="s">
        <v>160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20"/>
      <c r="N4" s="78"/>
    </row>
    <row r="5" spans="1:14" s="44" customFormat="1" ht="13.5" customHeight="1">
      <c r="A5" s="324"/>
      <c r="B5" s="518" t="s">
        <v>363</v>
      </c>
      <c r="C5" s="324"/>
      <c r="D5" s="324"/>
      <c r="E5" s="324"/>
      <c r="F5" s="324"/>
      <c r="G5" s="324"/>
      <c r="H5" s="324"/>
      <c r="I5" s="324"/>
      <c r="J5" s="324"/>
      <c r="K5" s="324"/>
      <c r="L5" s="323"/>
      <c r="N5" s="78"/>
    </row>
    <row r="6" spans="1:14" ht="33.75" customHeight="1">
      <c r="A6" s="343" t="s">
        <v>148</v>
      </c>
      <c r="B6" s="343"/>
      <c r="C6" s="343"/>
      <c r="D6" s="344"/>
      <c r="E6" s="344"/>
      <c r="F6" s="344"/>
      <c r="G6" s="344"/>
      <c r="H6" s="344"/>
      <c r="I6" s="344"/>
      <c r="J6" s="344"/>
      <c r="K6" s="117"/>
      <c r="N6" s="77"/>
    </row>
    <row r="7" spans="1:14" ht="16.5" customHeight="1">
      <c r="B7" s="39" t="s">
        <v>138</v>
      </c>
      <c r="C7" s="39"/>
      <c r="D7" s="19"/>
      <c r="E7" s="213"/>
      <c r="F7" s="351" t="str">
        <f>IF('General Assumptions'!C7=1," "," Average ")&amp;'General Assumptions'!D7&amp;IF('General Assumptions'!C3=1," commercial "," residential ")&amp;"rates are $"&amp;VLOOKUP('General Assumptions'!C7,'General Assumptions'!A12:F63,IF('General Assumptions'!C3=1,3,5))&amp;"/kWh and $"&amp;VLOOKUP('General Assumptions'!C7,'General Assumptions'!A12:F63,IF('General Assumptions'!C3=1,4,6))&amp;"/therm.  If you know your own rates, enter them below."</f>
        <v xml:space="preserve"> U.S. average residential rates are $0.1151/kWh and $1.079/therm.  If you know your own rates, enter them below.</v>
      </c>
      <c r="G7" s="352"/>
      <c r="H7" s="352"/>
      <c r="I7" s="352"/>
      <c r="J7" s="352"/>
      <c r="K7" s="352"/>
      <c r="L7" s="207">
        <f>'General Assumptions'!C3</f>
        <v>2</v>
      </c>
      <c r="N7" s="77"/>
    </row>
    <row r="8" spans="1:14" ht="16.5" customHeight="1">
      <c r="A8" s="22"/>
      <c r="B8" s="39" t="s">
        <v>55</v>
      </c>
      <c r="C8" s="39"/>
      <c r="E8" s="20"/>
      <c r="F8" s="352"/>
      <c r="G8" s="352"/>
      <c r="H8" s="352"/>
      <c r="I8" s="352"/>
      <c r="J8" s="352"/>
      <c r="K8" s="352"/>
      <c r="L8" s="23"/>
      <c r="N8" s="77"/>
    </row>
    <row r="9" spans="1:14" ht="16.5" customHeight="1">
      <c r="A9" s="22"/>
      <c r="B9" s="39" t="s">
        <v>64</v>
      </c>
      <c r="C9" s="39"/>
      <c r="E9" s="75">
        <f>'General Assumptions'!C8</f>
        <v>0.11509999999999999</v>
      </c>
      <c r="F9" s="19"/>
      <c r="G9" s="19"/>
      <c r="H9" s="19"/>
      <c r="I9" s="19"/>
      <c r="J9" s="19"/>
      <c r="K9" s="19"/>
      <c r="L9" s="19"/>
      <c r="N9" s="77"/>
    </row>
    <row r="10" spans="1:14" ht="16.5" customHeight="1">
      <c r="A10" s="22"/>
      <c r="B10" s="39" t="s">
        <v>72</v>
      </c>
      <c r="C10" s="39"/>
      <c r="E10" s="33">
        <f>'General Assumptions'!C9</f>
        <v>1.079</v>
      </c>
      <c r="F10" s="19"/>
      <c r="G10" s="19"/>
      <c r="H10" s="19"/>
      <c r="I10" s="19"/>
      <c r="J10" s="19"/>
      <c r="K10" s="19"/>
      <c r="L10" s="19"/>
      <c r="N10" s="77"/>
    </row>
    <row r="11" spans="1:14" ht="16.5" customHeight="1">
      <c r="A11" s="22"/>
      <c r="B11" s="39" t="s">
        <v>92</v>
      </c>
      <c r="C11" s="39"/>
      <c r="E11" s="33">
        <f>IF('General Assumptions'!C3=1,'General Assumptions'!D66,'General Assumptions'!E66)</f>
        <v>8.3699999999999992</v>
      </c>
      <c r="F11" s="161" t="str">
        <f>" U.S. average "&amp;IF('General Assumptions'!C3=1,"commercial","residential")&amp;" water and sewer rate is $"&amp;IF('General Assumptions'!C3=1,'General Assumptions'!D66,'General Assumptions'!E66)&amp;"/thousand gallons.  If you know your own rate, enter it here."</f>
        <v xml:space="preserve"> U.S. average residential water and sewer rate is $8.37/thousand gallons.  If you know your own rate, enter it here.</v>
      </c>
      <c r="G11" s="23"/>
      <c r="H11" s="19"/>
      <c r="I11" s="19"/>
      <c r="J11" s="19"/>
      <c r="K11" s="19"/>
      <c r="L11" s="19"/>
      <c r="N11" s="77"/>
    </row>
    <row r="12" spans="1:14" s="21" customFormat="1" ht="38.1" customHeight="1">
      <c r="A12" s="341" t="s">
        <v>141</v>
      </c>
      <c r="B12" s="341"/>
      <c r="C12" s="341"/>
      <c r="D12" s="341"/>
      <c r="E12" s="342"/>
      <c r="F12" s="342"/>
      <c r="G12" s="342"/>
      <c r="H12" s="342"/>
      <c r="I12" s="342"/>
      <c r="J12" s="342"/>
      <c r="K12" s="342"/>
      <c r="L12" s="342"/>
      <c r="N12" s="79"/>
    </row>
    <row r="13" spans="1:14" s="20" customFormat="1" ht="51.95" customHeight="1">
      <c r="B13" s="24"/>
      <c r="C13" s="24"/>
      <c r="D13" s="25" t="s">
        <v>1</v>
      </c>
      <c r="E13" s="25" t="s">
        <v>258</v>
      </c>
      <c r="F13" s="25" t="s">
        <v>259</v>
      </c>
      <c r="G13" s="25" t="s">
        <v>266</v>
      </c>
      <c r="H13" s="25" t="s">
        <v>265</v>
      </c>
      <c r="I13" s="25" t="s">
        <v>112</v>
      </c>
      <c r="J13" s="25" t="s">
        <v>244</v>
      </c>
      <c r="N13" s="76"/>
    </row>
    <row r="14" spans="1:14" s="20" customFormat="1" ht="16.5" customHeight="1">
      <c r="B14" s="84" t="s">
        <v>343</v>
      </c>
      <c r="C14" s="84"/>
      <c r="D14" s="30">
        <v>0</v>
      </c>
      <c r="E14" s="32">
        <f>'Air Purifier Calcs'!D4</f>
        <v>100</v>
      </c>
      <c r="F14" s="102">
        <f>'Air Purifier Calcs'!D5</f>
        <v>3</v>
      </c>
      <c r="G14" s="32">
        <f>'Air Purifier Calcs'!D7</f>
        <v>365</v>
      </c>
      <c r="H14" s="32">
        <f>'Air Purifier Calcs'!D6</f>
        <v>16</v>
      </c>
      <c r="I14" s="29">
        <f>'Air Purifier Calcs'!D8</f>
        <v>0</v>
      </c>
      <c r="J14" s="29">
        <v>0</v>
      </c>
      <c r="N14" s="76"/>
    </row>
    <row r="15" spans="1:14" s="21" customFormat="1" ht="51.95" customHeight="1">
      <c r="A15" s="212"/>
      <c r="B15" s="27"/>
      <c r="C15" s="25" t="s">
        <v>285</v>
      </c>
      <c r="D15" s="25" t="s">
        <v>1</v>
      </c>
      <c r="E15" s="25" t="s">
        <v>159</v>
      </c>
      <c r="F15" s="25" t="s">
        <v>73</v>
      </c>
      <c r="G15" s="25" t="s">
        <v>147</v>
      </c>
      <c r="H15" s="25" t="s">
        <v>262</v>
      </c>
      <c r="I15" s="25" t="s">
        <v>261</v>
      </c>
      <c r="J15" s="25" t="s">
        <v>260</v>
      </c>
      <c r="K15" s="25" t="s">
        <v>112</v>
      </c>
      <c r="L15" s="25" t="s">
        <v>244</v>
      </c>
      <c r="M15" s="266"/>
      <c r="N15" s="79"/>
    </row>
    <row r="16" spans="1:14" s="21" customFormat="1" ht="16.5" customHeight="1">
      <c r="A16" s="212"/>
      <c r="B16" s="84" t="s">
        <v>144</v>
      </c>
      <c r="C16" s="320" t="s">
        <v>304</v>
      </c>
      <c r="D16" s="210">
        <v>0</v>
      </c>
      <c r="E16" s="102">
        <f>'Clothes Washer Calcs'!E4</f>
        <v>6</v>
      </c>
      <c r="F16" s="31" t="s">
        <v>93</v>
      </c>
      <c r="G16" s="31" t="s">
        <v>93</v>
      </c>
      <c r="H16" s="146">
        <f>'Clothes Washer Calcs'!E7</f>
        <v>3.64</v>
      </c>
      <c r="I16" s="146">
        <f>'Clothes Washer Calcs'!E8</f>
        <v>2.4300000000000002</v>
      </c>
      <c r="J16" s="146">
        <f>'Clothes Washer Calcs'!E9</f>
        <v>4.0199999999999996</v>
      </c>
      <c r="K16" s="29">
        <f>'Clothes Washer Calcs'!E10</f>
        <v>150</v>
      </c>
      <c r="L16" s="29">
        <v>0</v>
      </c>
      <c r="M16" s="266"/>
      <c r="N16" s="79"/>
    </row>
    <row r="17" spans="1:14" s="20" customFormat="1" ht="51.95" customHeight="1">
      <c r="B17" s="84"/>
      <c r="C17" s="84"/>
      <c r="D17" s="25" t="s">
        <v>1</v>
      </c>
      <c r="E17" s="25" t="s">
        <v>263</v>
      </c>
      <c r="F17" s="25" t="s">
        <v>267</v>
      </c>
      <c r="G17" s="25" t="s">
        <v>266</v>
      </c>
      <c r="H17" s="25" t="s">
        <v>265</v>
      </c>
      <c r="I17" s="25" t="s">
        <v>112</v>
      </c>
      <c r="J17" s="25" t="s">
        <v>244</v>
      </c>
      <c r="N17" s="310"/>
    </row>
    <row r="18" spans="1:14" s="20" customFormat="1" ht="16.5" customHeight="1">
      <c r="B18" s="84" t="s">
        <v>146</v>
      </c>
      <c r="C18" s="84"/>
      <c r="D18" s="30">
        <v>0</v>
      </c>
      <c r="E18" s="32">
        <f>'Dehumidifer Calcs'!D4</f>
        <v>40</v>
      </c>
      <c r="F18" s="146">
        <f>'Dehumidifer Calcs'!D6</f>
        <v>1.85</v>
      </c>
      <c r="G18" s="32">
        <f>'Dehumidifer Calcs'!D9</f>
        <v>68</v>
      </c>
      <c r="H18" s="32">
        <f>'Dehumidifer Calcs'!D10</f>
        <v>24</v>
      </c>
      <c r="I18" s="29">
        <f>'Dehumidifer Calcs'!D11</f>
        <v>50</v>
      </c>
      <c r="J18" s="29">
        <v>0</v>
      </c>
      <c r="M18" s="316"/>
      <c r="N18" s="310"/>
    </row>
    <row r="19" spans="1:14" s="26" customFormat="1" ht="51.95" customHeight="1">
      <c r="A19" s="27"/>
      <c r="D19" s="25" t="s">
        <v>1</v>
      </c>
      <c r="E19" s="25" t="s">
        <v>307</v>
      </c>
      <c r="F19" s="25" t="s">
        <v>165</v>
      </c>
      <c r="G19" s="25" t="s">
        <v>73</v>
      </c>
      <c r="H19" s="25" t="s">
        <v>310</v>
      </c>
      <c r="I19" s="25" t="s">
        <v>309</v>
      </c>
      <c r="J19" s="25" t="s">
        <v>112</v>
      </c>
      <c r="K19" s="25" t="s">
        <v>244</v>
      </c>
      <c r="M19" s="313"/>
      <c r="N19" s="310"/>
    </row>
    <row r="20" spans="1:14" s="20" customFormat="1" ht="16.5" customHeight="1">
      <c r="B20" s="84" t="s">
        <v>71</v>
      </c>
      <c r="C20" s="84"/>
      <c r="D20" s="30">
        <v>0</v>
      </c>
      <c r="E20" s="31" t="s">
        <v>308</v>
      </c>
      <c r="F20" s="102">
        <f>'Dishwasher Calcs'!E5</f>
        <v>4</v>
      </c>
      <c r="G20" s="31" t="s">
        <v>117</v>
      </c>
      <c r="H20" s="32">
        <f>'Dishwasher Calcs'!E7</f>
        <v>273</v>
      </c>
      <c r="I20" s="146">
        <f>'Dishwasher Calcs'!E8</f>
        <v>3.75</v>
      </c>
      <c r="J20" s="29">
        <f>'Dishwasher Calcs'!E9</f>
        <v>10</v>
      </c>
      <c r="K20" s="29">
        <v>0</v>
      </c>
      <c r="N20" s="76"/>
    </row>
    <row r="21" spans="1:14" s="21" customFormat="1" ht="51.95" customHeight="1">
      <c r="A21" s="212"/>
      <c r="B21" s="24"/>
      <c r="C21" s="24"/>
      <c r="D21" s="25" t="s">
        <v>1</v>
      </c>
      <c r="E21" s="353" t="s">
        <v>81</v>
      </c>
      <c r="F21" s="354"/>
      <c r="G21" s="354"/>
      <c r="H21" s="25" t="s">
        <v>264</v>
      </c>
      <c r="I21" s="25" t="s">
        <v>311</v>
      </c>
      <c r="J21" s="25" t="s">
        <v>112</v>
      </c>
      <c r="K21" s="25" t="s">
        <v>244</v>
      </c>
      <c r="N21" s="79"/>
    </row>
    <row r="22" spans="1:14" s="21" customFormat="1" ht="16.5" customHeight="1">
      <c r="A22" s="212"/>
      <c r="B22" s="84" t="s">
        <v>69</v>
      </c>
      <c r="C22" s="84"/>
      <c r="D22" s="30">
        <v>0</v>
      </c>
      <c r="E22" s="355"/>
      <c r="F22" s="356"/>
      <c r="G22" s="357"/>
      <c r="H22" s="102">
        <f>'Refrigerator Calcs'!G4</f>
        <v>22.7</v>
      </c>
      <c r="I22" s="32">
        <f>'Refrigerator Calcs'!G12</f>
        <v>500.00066150814001</v>
      </c>
      <c r="J22" s="29">
        <f>'Refrigerator Calcs'!G20</f>
        <v>40</v>
      </c>
      <c r="K22" s="29">
        <v>0</v>
      </c>
      <c r="N22" s="79"/>
    </row>
    <row r="23" spans="1:14" s="21" customFormat="1" ht="16.5" customHeight="1">
      <c r="A23" s="212"/>
      <c r="B23" s="84" t="s">
        <v>347</v>
      </c>
      <c r="C23" s="84"/>
      <c r="D23" s="30">
        <v>0</v>
      </c>
      <c r="E23" s="355"/>
      <c r="F23" s="356"/>
      <c r="G23" s="357"/>
      <c r="H23" s="102">
        <f>'Compact Refrigerator Calcs'!G4</f>
        <v>3.3</v>
      </c>
      <c r="I23" s="32">
        <f>'Compact Refrigerator Calcs'!G10</f>
        <v>262.80230729829998</v>
      </c>
      <c r="J23" s="29">
        <f>'Compact Refrigerator Calcs'!G16</f>
        <v>10</v>
      </c>
      <c r="K23" s="29">
        <v>0</v>
      </c>
      <c r="N23" s="79"/>
    </row>
    <row r="24" spans="1:14" s="21" customFormat="1" ht="16.5" customHeight="1">
      <c r="A24" s="212"/>
      <c r="B24" s="84" t="s">
        <v>70</v>
      </c>
      <c r="C24" s="84"/>
      <c r="D24" s="30">
        <v>0</v>
      </c>
      <c r="E24" s="358"/>
      <c r="F24" s="359"/>
      <c r="G24" s="360"/>
      <c r="H24" s="102">
        <f>'Freezer Calcs'!G4</f>
        <v>15.4</v>
      </c>
      <c r="I24" s="32">
        <f>'Freezer Calcs'!G12</f>
        <v>358.09220479999999</v>
      </c>
      <c r="J24" s="29">
        <f>'Freezer Calcs'!G20</f>
        <v>10</v>
      </c>
      <c r="K24" s="29">
        <v>0</v>
      </c>
      <c r="N24" s="79"/>
    </row>
    <row r="25" spans="1:14" s="20" customFormat="1" ht="35.1" customHeight="1">
      <c r="A25" s="27"/>
      <c r="B25" s="27"/>
      <c r="C25" s="27"/>
      <c r="D25" s="28"/>
      <c r="E25" s="25"/>
      <c r="F25" s="25"/>
      <c r="G25" s="25"/>
      <c r="H25" s="25"/>
      <c r="I25" s="25"/>
      <c r="J25" s="25"/>
      <c r="K25" s="25"/>
      <c r="L25" s="25"/>
      <c r="N25" s="76"/>
    </row>
    <row r="26" spans="1:14" ht="24" customHeight="1">
      <c r="A26" s="19"/>
      <c r="D26" s="365" t="s">
        <v>245</v>
      </c>
      <c r="E26" s="366"/>
      <c r="F26" s="366"/>
      <c r="G26" s="366"/>
      <c r="H26" s="366"/>
      <c r="I26" s="366"/>
      <c r="J26" s="366"/>
      <c r="K26" s="363"/>
      <c r="L26" s="364"/>
      <c r="N26" s="77"/>
    </row>
    <row r="27" spans="1:14" ht="12" customHeight="1">
      <c r="K27" s="19"/>
      <c r="L27" s="19"/>
      <c r="M27" s="19"/>
      <c r="N27" s="77"/>
    </row>
    <row r="28" spans="1:14" ht="24" customHeight="1">
      <c r="A28" s="19"/>
      <c r="D28" s="361" t="s">
        <v>246</v>
      </c>
      <c r="E28" s="362"/>
      <c r="F28" s="362"/>
      <c r="G28" s="362"/>
      <c r="H28" s="362"/>
      <c r="I28" s="362"/>
      <c r="J28" s="362"/>
      <c r="K28" s="363"/>
      <c r="L28" s="364"/>
      <c r="N28" s="77"/>
    </row>
    <row r="29" spans="1:14" ht="17.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N29" s="77"/>
    </row>
    <row r="30" spans="1:14" ht="17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N30" s="77"/>
    </row>
    <row r="31" spans="1:14" ht="17.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N31" s="77"/>
    </row>
    <row r="32" spans="1:14" ht="17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N32" s="77"/>
    </row>
    <row r="33" spans="1:14" ht="17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N33" s="77"/>
    </row>
    <row r="34" spans="1:14" ht="17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N34" s="77"/>
    </row>
    <row r="35" spans="1:14" ht="17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N35" s="77"/>
    </row>
    <row r="36" spans="1:14" ht="17.2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N36" s="77"/>
    </row>
    <row r="37" spans="1:14" ht="17.2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N37" s="77"/>
    </row>
    <row r="38" spans="1:14" ht="17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N38" s="77"/>
    </row>
    <row r="39" spans="1:14" ht="17.2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N39" s="77"/>
    </row>
    <row r="40" spans="1:14" ht="17.2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N40" s="77"/>
    </row>
    <row r="41" spans="1:14" ht="17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N41" s="77"/>
    </row>
    <row r="42" spans="1:14" ht="17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N42" s="77"/>
    </row>
    <row r="43" spans="1:14" ht="17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77"/>
    </row>
    <row r="44" spans="1:14" ht="17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N44" s="77"/>
    </row>
    <row r="45" spans="1:14" ht="17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N45" s="77"/>
    </row>
    <row r="46" spans="1:14" ht="17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N46" s="77"/>
    </row>
    <row r="47" spans="1:14" ht="17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N47" s="77"/>
    </row>
    <row r="48" spans="1:14" ht="17.2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N48" s="77"/>
    </row>
    <row r="49" spans="1:14" ht="17.2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N49" s="77"/>
    </row>
    <row r="50" spans="1:14" ht="17.2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N50" s="77"/>
    </row>
    <row r="51" spans="1:14" ht="17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N51" s="77"/>
    </row>
    <row r="52" spans="1:14" ht="17.2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N52" s="77"/>
    </row>
    <row r="53" spans="1:14" ht="17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N53" s="77"/>
    </row>
    <row r="54" spans="1:14" ht="17.2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N54" s="77"/>
    </row>
    <row r="55" spans="1:14" ht="17.2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N55" s="77"/>
    </row>
    <row r="56" spans="1:14" ht="17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N56" s="77"/>
    </row>
    <row r="57" spans="1:14" ht="17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N57" s="77"/>
    </row>
    <row r="58" spans="1:14" ht="17.2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N58" s="77"/>
    </row>
    <row r="59" spans="1:14" ht="17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N59" s="77"/>
    </row>
    <row r="60" spans="1:14" ht="17.2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N60" s="77"/>
    </row>
    <row r="61" spans="1:14" ht="17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N61" s="77"/>
    </row>
    <row r="62" spans="1:14" ht="17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N62" s="77"/>
    </row>
    <row r="63" spans="1:14" ht="17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N63" s="77"/>
    </row>
    <row r="64" spans="1:14" ht="17.2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N64" s="77"/>
    </row>
    <row r="65" spans="1:14" ht="17.2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N65" s="77"/>
    </row>
    <row r="66" spans="1:14" ht="17.2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N66" s="77"/>
    </row>
    <row r="67" spans="1:14" ht="17.2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N67" s="77"/>
    </row>
    <row r="68" spans="1:14" ht="17.2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N68" s="77"/>
    </row>
    <row r="69" spans="1:14" ht="17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N69" s="77"/>
    </row>
    <row r="70" spans="1:14" ht="17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N70" s="77"/>
    </row>
    <row r="71" spans="1:14" ht="17.2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N71" s="77"/>
    </row>
    <row r="72" spans="1:14" ht="17.2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N72" s="77"/>
    </row>
    <row r="73" spans="1:14" ht="17.2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N73" s="77"/>
    </row>
    <row r="74" spans="1:14" ht="17.2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N74" s="77"/>
    </row>
    <row r="75" spans="1:14" ht="17.2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N75" s="77"/>
    </row>
    <row r="76" spans="1:14" ht="17.2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N76" s="77"/>
    </row>
    <row r="77" spans="1:14" ht="17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N77" s="77"/>
    </row>
    <row r="78" spans="1:14" ht="17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N78" s="77"/>
    </row>
    <row r="79" spans="1:14" ht="17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N79" s="77"/>
    </row>
    <row r="80" spans="1:14" ht="17.25" customHeight="1">
      <c r="N80" s="77"/>
    </row>
    <row r="81" spans="14:14" ht="17.25" customHeight="1">
      <c r="N81" s="77"/>
    </row>
    <row r="82" spans="14:14" ht="17.25" customHeight="1">
      <c r="N82" s="77"/>
    </row>
    <row r="83" spans="14:14" ht="17.25" customHeight="1">
      <c r="N83" s="77"/>
    </row>
    <row r="84" spans="14:14" ht="17.25" customHeight="1">
      <c r="N84" s="77"/>
    </row>
    <row r="85" spans="14:14" ht="17.25" customHeight="1">
      <c r="N85" s="77"/>
    </row>
    <row r="86" spans="14:14" ht="17.25" customHeight="1">
      <c r="N86" s="77"/>
    </row>
    <row r="87" spans="14:14" ht="17.25" customHeight="1">
      <c r="N87" s="77"/>
    </row>
    <row r="88" spans="14:14" ht="17.25" customHeight="1">
      <c r="N88" s="77"/>
    </row>
    <row r="89" spans="14:14" ht="17.25" customHeight="1">
      <c r="N89" s="77"/>
    </row>
    <row r="90" spans="14:14" ht="17.25" customHeight="1">
      <c r="N90" s="77"/>
    </row>
    <row r="91" spans="14:14" ht="17.25" customHeight="1">
      <c r="N91" s="77"/>
    </row>
    <row r="92" spans="14:14" ht="17.25" customHeight="1">
      <c r="N92" s="77"/>
    </row>
    <row r="93" spans="14:14" ht="17.25" customHeight="1">
      <c r="N93" s="77"/>
    </row>
    <row r="94" spans="14:14" ht="17.25" customHeight="1">
      <c r="N94" s="77"/>
    </row>
    <row r="95" spans="14:14" ht="17.25" customHeight="1">
      <c r="N95" s="77"/>
    </row>
    <row r="96" spans="14:14" ht="17.25" customHeight="1">
      <c r="N96" s="77"/>
    </row>
    <row r="97" spans="14:14" ht="17.25" customHeight="1">
      <c r="N97" s="77"/>
    </row>
    <row r="98" spans="14:14" ht="17.25" customHeight="1">
      <c r="N98" s="77"/>
    </row>
    <row r="99" spans="14:14" ht="17.25" customHeight="1">
      <c r="N99" s="77"/>
    </row>
    <row r="100" spans="14:14" ht="17.25" customHeight="1">
      <c r="N100" s="77"/>
    </row>
    <row r="101" spans="14:14" ht="17.25" customHeight="1">
      <c r="N101" s="77"/>
    </row>
    <row r="102" spans="14:14" ht="17.25" customHeight="1">
      <c r="N102" s="77"/>
    </row>
    <row r="103" spans="14:14" ht="17.25" customHeight="1">
      <c r="N103" s="77"/>
    </row>
    <row r="104" spans="14:14" ht="17.25" customHeight="1">
      <c r="N104" s="77"/>
    </row>
    <row r="105" spans="14:14" ht="17.25" customHeight="1">
      <c r="N105" s="77"/>
    </row>
    <row r="106" spans="14:14" ht="17.25" customHeight="1">
      <c r="N106" s="77"/>
    </row>
    <row r="107" spans="14:14" ht="17.25" customHeight="1">
      <c r="N107" s="77"/>
    </row>
    <row r="108" spans="14:14" ht="17.25" customHeight="1">
      <c r="N108" s="77"/>
    </row>
    <row r="109" spans="14:14" ht="17.25" customHeight="1">
      <c r="N109" s="77"/>
    </row>
    <row r="110" spans="14:14" ht="17.25" customHeight="1">
      <c r="N110" s="77"/>
    </row>
    <row r="111" spans="14:14" ht="17.25" customHeight="1">
      <c r="N111" s="77"/>
    </row>
    <row r="112" spans="14:14" ht="17.25" customHeight="1">
      <c r="N112" s="77"/>
    </row>
    <row r="113" spans="14:14" ht="17.25" customHeight="1">
      <c r="N113" s="77"/>
    </row>
    <row r="114" spans="14:14" ht="17.25" customHeight="1">
      <c r="N114" s="77"/>
    </row>
    <row r="115" spans="14:14" ht="17.25" customHeight="1">
      <c r="N115" s="77"/>
    </row>
    <row r="116" spans="14:14" ht="17.25" customHeight="1">
      <c r="N116" s="77"/>
    </row>
    <row r="117" spans="14:14" ht="17.25" customHeight="1">
      <c r="N117" s="77"/>
    </row>
    <row r="118" spans="14:14" ht="17.25" customHeight="1">
      <c r="N118" s="77"/>
    </row>
    <row r="119" spans="14:14" ht="17.25" customHeight="1">
      <c r="N119" s="77"/>
    </row>
    <row r="120" spans="14:14" ht="17.25" customHeight="1">
      <c r="N120" s="77"/>
    </row>
    <row r="121" spans="14:14" ht="17.25" customHeight="1">
      <c r="N121" s="77"/>
    </row>
    <row r="122" spans="14:14" ht="17.25" customHeight="1">
      <c r="N122" s="77"/>
    </row>
    <row r="123" spans="14:14" ht="17.25" customHeight="1">
      <c r="N123" s="77"/>
    </row>
    <row r="124" spans="14:14" ht="17.25" customHeight="1">
      <c r="N124" s="77"/>
    </row>
    <row r="125" spans="14:14" ht="17.25" customHeight="1">
      <c r="N125" s="77"/>
    </row>
    <row r="126" spans="14:14" ht="17.25" customHeight="1">
      <c r="N126" s="77"/>
    </row>
    <row r="127" spans="14:14" ht="17.25" customHeight="1">
      <c r="N127" s="77"/>
    </row>
    <row r="128" spans="14:14" ht="17.25" customHeight="1">
      <c r="N128" s="77"/>
    </row>
    <row r="129" spans="14:14" ht="17.25" customHeight="1">
      <c r="N129" s="77"/>
    </row>
    <row r="130" spans="14:14" ht="17.25" customHeight="1">
      <c r="N130" s="77"/>
    </row>
    <row r="131" spans="14:14" ht="17.25" customHeight="1">
      <c r="N131" s="77"/>
    </row>
    <row r="132" spans="14:14" ht="17.25" customHeight="1">
      <c r="N132" s="77"/>
    </row>
    <row r="133" spans="14:14" ht="17.25" customHeight="1">
      <c r="N133" s="77"/>
    </row>
    <row r="134" spans="14:14" ht="17.25" customHeight="1">
      <c r="N134" s="77"/>
    </row>
    <row r="135" spans="14:14" ht="17.25" customHeight="1">
      <c r="N135" s="77"/>
    </row>
    <row r="136" spans="14:14" ht="17.25" customHeight="1">
      <c r="N136" s="77"/>
    </row>
    <row r="137" spans="14:14" ht="17.25" customHeight="1">
      <c r="N137" s="77"/>
    </row>
    <row r="138" spans="14:14" ht="17.25" customHeight="1">
      <c r="N138" s="77"/>
    </row>
    <row r="139" spans="14:14" ht="17.25" customHeight="1">
      <c r="N139" s="77"/>
    </row>
    <row r="140" spans="14:14" ht="17.25" customHeight="1">
      <c r="N140" s="77"/>
    </row>
    <row r="141" spans="14:14" ht="17.25" customHeight="1">
      <c r="N141" s="77"/>
    </row>
    <row r="142" spans="14:14" ht="17.25" customHeight="1">
      <c r="N142" s="77"/>
    </row>
    <row r="143" spans="14:14" ht="17.25" customHeight="1">
      <c r="N143" s="77"/>
    </row>
    <row r="144" spans="14:14" ht="17.25" customHeight="1">
      <c r="N144" s="77"/>
    </row>
    <row r="145" spans="14:14" ht="17.25" customHeight="1">
      <c r="N145" s="77"/>
    </row>
    <row r="146" spans="14:14" ht="17.25" customHeight="1">
      <c r="N146" s="77"/>
    </row>
    <row r="147" spans="14:14" ht="17.25" customHeight="1">
      <c r="N147" s="77"/>
    </row>
    <row r="148" spans="14:14" ht="17.25" customHeight="1">
      <c r="N148" s="77"/>
    </row>
    <row r="149" spans="14:14" ht="17.25" customHeight="1">
      <c r="N149" s="77"/>
    </row>
    <row r="150" spans="14:14" ht="17.25" customHeight="1">
      <c r="N150" s="77"/>
    </row>
    <row r="151" spans="14:14" ht="17.25" customHeight="1">
      <c r="N151" s="77"/>
    </row>
    <row r="152" spans="14:14" ht="17.25" customHeight="1">
      <c r="N152" s="77"/>
    </row>
    <row r="153" spans="14:14" ht="17.25" customHeight="1">
      <c r="N153" s="77"/>
    </row>
    <row r="154" spans="14:14" ht="17.25" customHeight="1">
      <c r="N154" s="77"/>
    </row>
    <row r="155" spans="14:14" ht="17.25" customHeight="1">
      <c r="N155" s="77"/>
    </row>
    <row r="156" spans="14:14" ht="17.25" customHeight="1">
      <c r="N156" s="77"/>
    </row>
    <row r="157" spans="14:14" ht="17.25" customHeight="1">
      <c r="N157" s="77"/>
    </row>
    <row r="158" spans="14:14" ht="17.25" customHeight="1">
      <c r="N158" s="77"/>
    </row>
    <row r="159" spans="14:14" ht="17.25" customHeight="1">
      <c r="N159" s="77"/>
    </row>
    <row r="160" spans="14:14" ht="17.25" customHeight="1">
      <c r="N160" s="77"/>
    </row>
    <row r="161" spans="14:14" ht="17.25" customHeight="1">
      <c r="N161" s="77"/>
    </row>
    <row r="162" spans="14:14" ht="17.25" customHeight="1">
      <c r="N162" s="77"/>
    </row>
    <row r="163" spans="14:14" ht="17.25" customHeight="1">
      <c r="N163" s="77"/>
    </row>
    <row r="164" spans="14:14" ht="17.25" customHeight="1">
      <c r="N164" s="77"/>
    </row>
    <row r="165" spans="14:14" ht="17.25" customHeight="1">
      <c r="N165" s="77"/>
    </row>
    <row r="166" spans="14:14" ht="17.25" customHeight="1">
      <c r="N166" s="77"/>
    </row>
    <row r="167" spans="14:14" ht="17.25" customHeight="1">
      <c r="N167" s="77"/>
    </row>
    <row r="168" spans="14:14" ht="17.25" customHeight="1">
      <c r="N168" s="77"/>
    </row>
    <row r="169" spans="14:14" ht="17.25" customHeight="1">
      <c r="N169" s="77"/>
    </row>
    <row r="170" spans="14:14" ht="17.25" customHeight="1">
      <c r="N170" s="77"/>
    </row>
    <row r="171" spans="14:14" ht="17.25" customHeight="1">
      <c r="N171" s="77"/>
    </row>
    <row r="172" spans="14:14" ht="17.25" customHeight="1">
      <c r="N172" s="77"/>
    </row>
    <row r="173" spans="14:14" ht="17.25" customHeight="1">
      <c r="N173" s="77"/>
    </row>
    <row r="174" spans="14:14" ht="17.25" customHeight="1">
      <c r="N174" s="77"/>
    </row>
    <row r="175" spans="14:14" ht="17.25" customHeight="1">
      <c r="N175" s="77"/>
    </row>
    <row r="176" spans="14:14" ht="17.25" customHeight="1">
      <c r="N176" s="77"/>
    </row>
    <row r="177" spans="14:14" ht="17.25" customHeight="1">
      <c r="N177" s="77"/>
    </row>
    <row r="178" spans="14:14" ht="17.25" customHeight="1">
      <c r="N178" s="77"/>
    </row>
    <row r="179" spans="14:14" ht="17.25" customHeight="1">
      <c r="N179" s="77"/>
    </row>
    <row r="180" spans="14:14" ht="17.25" customHeight="1">
      <c r="N180" s="77"/>
    </row>
    <row r="181" spans="14:14" ht="17.25" customHeight="1">
      <c r="N181" s="77"/>
    </row>
    <row r="182" spans="14:14" ht="17.25" customHeight="1">
      <c r="N182" s="77"/>
    </row>
    <row r="183" spans="14:14" ht="17.25" customHeight="1">
      <c r="N183" s="77"/>
    </row>
    <row r="184" spans="14:14" ht="17.25" customHeight="1">
      <c r="N184" s="77"/>
    </row>
    <row r="185" spans="14:14" ht="17.25" customHeight="1">
      <c r="N185" s="77"/>
    </row>
    <row r="186" spans="14:14" ht="17.25" customHeight="1">
      <c r="N186" s="77"/>
    </row>
    <row r="187" spans="14:14" ht="17.25" customHeight="1">
      <c r="N187" s="77"/>
    </row>
    <row r="188" spans="14:14" ht="17.25" customHeight="1">
      <c r="N188" s="77"/>
    </row>
    <row r="189" spans="14:14" ht="17.25" customHeight="1">
      <c r="N189" s="77"/>
    </row>
    <row r="190" spans="14:14" ht="17.25" customHeight="1">
      <c r="N190" s="77"/>
    </row>
    <row r="191" spans="14:14" ht="17.25" customHeight="1">
      <c r="N191" s="77"/>
    </row>
    <row r="192" spans="14:14" ht="17.25" customHeight="1">
      <c r="N192" s="77"/>
    </row>
    <row r="193" spans="14:14" ht="17.25" customHeight="1">
      <c r="N193" s="77"/>
    </row>
    <row r="194" spans="14:14" ht="17.25" customHeight="1">
      <c r="N194" s="77"/>
    </row>
    <row r="195" spans="14:14" ht="17.25" customHeight="1">
      <c r="N195" s="77"/>
    </row>
    <row r="196" spans="14:14" ht="17.25" customHeight="1">
      <c r="N196" s="77"/>
    </row>
    <row r="197" spans="14:14" ht="17.25" customHeight="1">
      <c r="N197" s="77"/>
    </row>
    <row r="198" spans="14:14" ht="17.25" customHeight="1">
      <c r="N198" s="77"/>
    </row>
    <row r="199" spans="14:14" ht="17.25" customHeight="1">
      <c r="N199" s="77"/>
    </row>
    <row r="200" spans="14:14" ht="17.25" customHeight="1">
      <c r="N200" s="77"/>
    </row>
    <row r="201" spans="14:14" ht="17.25" customHeight="1">
      <c r="N201" s="77"/>
    </row>
    <row r="202" spans="14:14" ht="17.25" customHeight="1">
      <c r="N202" s="77"/>
    </row>
    <row r="203" spans="14:14" ht="17.25" customHeight="1">
      <c r="N203" s="77"/>
    </row>
    <row r="204" spans="14:14" ht="17.25" customHeight="1">
      <c r="N204" s="77"/>
    </row>
    <row r="205" spans="14:14" ht="17.25" customHeight="1">
      <c r="N205" s="77"/>
    </row>
    <row r="206" spans="14:14" ht="17.25" customHeight="1">
      <c r="N206" s="77"/>
    </row>
    <row r="207" spans="14:14" ht="17.25" customHeight="1">
      <c r="N207" s="77"/>
    </row>
    <row r="208" spans="14:14" ht="17.25" customHeight="1">
      <c r="N208" s="77"/>
    </row>
    <row r="209" spans="14:14" ht="17.25" customHeight="1">
      <c r="N209" s="77"/>
    </row>
    <row r="210" spans="14:14" ht="17.25" customHeight="1">
      <c r="N210" s="77"/>
    </row>
    <row r="211" spans="14:14" ht="17.25" customHeight="1">
      <c r="N211" s="77"/>
    </row>
    <row r="212" spans="14:14" ht="17.25" customHeight="1">
      <c r="N212" s="77"/>
    </row>
    <row r="213" spans="14:14" ht="17.25" customHeight="1">
      <c r="N213" s="77"/>
    </row>
    <row r="214" spans="14:14" ht="17.25" customHeight="1">
      <c r="N214" s="77"/>
    </row>
    <row r="215" spans="14:14" ht="17.25" customHeight="1">
      <c r="N215" s="77"/>
    </row>
    <row r="216" spans="14:14" ht="17.25" customHeight="1">
      <c r="N216" s="77"/>
    </row>
    <row r="217" spans="14:14" ht="17.25" customHeight="1">
      <c r="N217" s="77"/>
    </row>
    <row r="218" spans="14:14" ht="17.25" customHeight="1">
      <c r="N218" s="77"/>
    </row>
    <row r="219" spans="14:14" ht="17.25" customHeight="1">
      <c r="N219" s="77"/>
    </row>
    <row r="220" spans="14:14" ht="17.25" customHeight="1">
      <c r="N220" s="77"/>
    </row>
    <row r="221" spans="14:14" ht="17.25" customHeight="1">
      <c r="N221" s="77"/>
    </row>
    <row r="222" spans="14:14" ht="17.25" customHeight="1">
      <c r="N222" s="77"/>
    </row>
    <row r="223" spans="14:14" ht="17.25" customHeight="1">
      <c r="N223" s="77"/>
    </row>
    <row r="224" spans="14:14" ht="17.25" customHeight="1">
      <c r="N224" s="77"/>
    </row>
    <row r="225" spans="14:14" ht="17.25" customHeight="1">
      <c r="N225" s="77"/>
    </row>
    <row r="226" spans="14:14" ht="17.25" customHeight="1">
      <c r="N226" s="77"/>
    </row>
    <row r="227" spans="14:14" ht="17.25" customHeight="1">
      <c r="N227" s="77"/>
    </row>
    <row r="228" spans="14:14" ht="17.25" customHeight="1">
      <c r="N228" s="77"/>
    </row>
    <row r="229" spans="14:14" ht="17.25" customHeight="1">
      <c r="N229" s="77"/>
    </row>
    <row r="230" spans="14:14" ht="17.25" customHeight="1">
      <c r="N230" s="77"/>
    </row>
    <row r="231" spans="14:14" ht="17.25" customHeight="1">
      <c r="N231" s="77"/>
    </row>
    <row r="232" spans="14:14" ht="17.25" customHeight="1">
      <c r="N232" s="77"/>
    </row>
    <row r="233" spans="14:14" ht="17.25" customHeight="1">
      <c r="N233" s="77"/>
    </row>
    <row r="234" spans="14:14" ht="17.25" customHeight="1">
      <c r="N234" s="77"/>
    </row>
    <row r="235" spans="14:14" ht="17.25" customHeight="1">
      <c r="N235" s="77"/>
    </row>
    <row r="236" spans="14:14" ht="17.25" customHeight="1">
      <c r="N236" s="77"/>
    </row>
    <row r="237" spans="14:14" ht="17.25" customHeight="1">
      <c r="N237" s="77"/>
    </row>
    <row r="238" spans="14:14" ht="17.25" customHeight="1">
      <c r="N238" s="77"/>
    </row>
    <row r="239" spans="14:14" ht="17.25" customHeight="1">
      <c r="N239" s="77"/>
    </row>
    <row r="240" spans="14:14" ht="17.25" customHeight="1">
      <c r="N240" s="77"/>
    </row>
    <row r="241" spans="14:14" ht="17.25" customHeight="1">
      <c r="N241" s="77"/>
    </row>
    <row r="242" spans="14:14" ht="17.25" customHeight="1">
      <c r="N242" s="77"/>
    </row>
    <row r="243" spans="14:14" ht="17.25" customHeight="1">
      <c r="N243" s="77"/>
    </row>
    <row r="244" spans="14:14" ht="17.25" customHeight="1">
      <c r="N244" s="77"/>
    </row>
    <row r="245" spans="14:14" ht="17.25" customHeight="1">
      <c r="N245" s="77"/>
    </row>
    <row r="246" spans="14:14" ht="17.25" customHeight="1">
      <c r="N246" s="77"/>
    </row>
    <row r="247" spans="14:14" ht="17.25" customHeight="1">
      <c r="N247" s="77"/>
    </row>
    <row r="248" spans="14:14" ht="17.25" customHeight="1">
      <c r="N248" s="77"/>
    </row>
    <row r="249" spans="14:14" ht="17.25" customHeight="1">
      <c r="N249" s="77"/>
    </row>
    <row r="250" spans="14:14" ht="17.25" customHeight="1">
      <c r="N250" s="77"/>
    </row>
    <row r="251" spans="14:14" ht="17.25" customHeight="1">
      <c r="N251" s="77"/>
    </row>
    <row r="252" spans="14:14" ht="17.25" customHeight="1">
      <c r="N252" s="77"/>
    </row>
    <row r="253" spans="14:14" ht="17.25" customHeight="1">
      <c r="N253" s="77"/>
    </row>
    <row r="254" spans="14:14" ht="17.25" customHeight="1">
      <c r="N254" s="77"/>
    </row>
    <row r="255" spans="14:14" ht="17.25" customHeight="1">
      <c r="N255" s="77"/>
    </row>
    <row r="256" spans="14:14" ht="17.25" customHeight="1">
      <c r="N256" s="77"/>
    </row>
    <row r="257" spans="14:14" ht="17.25" customHeight="1">
      <c r="N257" s="77"/>
    </row>
    <row r="258" spans="14:14" ht="17.25" customHeight="1">
      <c r="N258" s="77"/>
    </row>
    <row r="259" spans="14:14" ht="17.25" customHeight="1">
      <c r="N259" s="77"/>
    </row>
    <row r="260" spans="14:14" ht="17.25" customHeight="1">
      <c r="N260" s="77"/>
    </row>
    <row r="261" spans="14:14" ht="17.25" customHeight="1">
      <c r="N261" s="77"/>
    </row>
    <row r="262" spans="14:14" ht="17.25" customHeight="1">
      <c r="N262" s="77"/>
    </row>
    <row r="263" spans="14:14" ht="17.25" customHeight="1">
      <c r="N263" s="77"/>
    </row>
    <row r="264" spans="14:14" ht="17.25" customHeight="1">
      <c r="N264" s="77"/>
    </row>
    <row r="265" spans="14:14" ht="17.25" customHeight="1">
      <c r="N265" s="77"/>
    </row>
    <row r="266" spans="14:14" ht="17.25" customHeight="1">
      <c r="N266" s="77"/>
    </row>
    <row r="267" spans="14:14" ht="17.25" customHeight="1">
      <c r="N267" s="77"/>
    </row>
    <row r="268" spans="14:14" ht="17.25" customHeight="1">
      <c r="N268" s="77"/>
    </row>
    <row r="269" spans="14:14" ht="17.25" customHeight="1">
      <c r="N269" s="77"/>
    </row>
    <row r="270" spans="14:14" ht="17.25" customHeight="1">
      <c r="N270" s="77"/>
    </row>
    <row r="271" spans="14:14" ht="17.25" customHeight="1">
      <c r="N271" s="77"/>
    </row>
    <row r="272" spans="14:14" ht="17.25" customHeight="1">
      <c r="N272" s="77"/>
    </row>
    <row r="273" spans="14:14" ht="17.25" customHeight="1">
      <c r="N273" s="77"/>
    </row>
    <row r="274" spans="14:14" ht="17.25" customHeight="1">
      <c r="N274" s="77"/>
    </row>
    <row r="275" spans="14:14" ht="17.25" customHeight="1">
      <c r="N275" s="77"/>
    </row>
    <row r="276" spans="14:14" ht="17.25" customHeight="1">
      <c r="N276" s="77"/>
    </row>
    <row r="277" spans="14:14" ht="17.25" customHeight="1">
      <c r="N277" s="77"/>
    </row>
    <row r="278" spans="14:14" ht="17.25" customHeight="1">
      <c r="N278" s="77"/>
    </row>
    <row r="279" spans="14:14" ht="17.25" customHeight="1">
      <c r="N279" s="77"/>
    </row>
    <row r="280" spans="14:14" ht="17.25" customHeight="1">
      <c r="N280" s="77"/>
    </row>
    <row r="281" spans="14:14" ht="17.25" customHeight="1">
      <c r="N281" s="77"/>
    </row>
    <row r="282" spans="14:14" ht="17.25" customHeight="1">
      <c r="N282" s="77"/>
    </row>
    <row r="283" spans="14:14" ht="17.25" customHeight="1">
      <c r="N283" s="77"/>
    </row>
    <row r="284" spans="14:14" ht="17.25" customHeight="1">
      <c r="N284" s="77"/>
    </row>
    <row r="285" spans="14:14" ht="17.25" customHeight="1">
      <c r="N285" s="77"/>
    </row>
    <row r="286" spans="14:14" ht="17.25" customHeight="1">
      <c r="N286" s="77"/>
    </row>
    <row r="287" spans="14:14" ht="17.25" customHeight="1">
      <c r="N287" s="77"/>
    </row>
    <row r="288" spans="14:14" ht="17.25" customHeight="1">
      <c r="N288" s="77"/>
    </row>
    <row r="289" spans="14:14" ht="17.25" customHeight="1">
      <c r="N289" s="77"/>
    </row>
    <row r="290" spans="14:14" ht="17.25" customHeight="1">
      <c r="N290" s="77"/>
    </row>
    <row r="291" spans="14:14" ht="17.25" customHeight="1">
      <c r="N291" s="77"/>
    </row>
    <row r="292" spans="14:14" ht="17.25" customHeight="1">
      <c r="N292" s="77"/>
    </row>
    <row r="293" spans="14:14" ht="17.25" customHeight="1">
      <c r="N293" s="77"/>
    </row>
    <row r="294" spans="14:14" ht="17.25" customHeight="1">
      <c r="N294" s="77"/>
    </row>
    <row r="295" spans="14:14" ht="17.25" customHeight="1">
      <c r="N295" s="77"/>
    </row>
    <row r="296" spans="14:14" ht="17.25" customHeight="1">
      <c r="N296" s="77"/>
    </row>
    <row r="297" spans="14:14" ht="17.25" customHeight="1">
      <c r="N297" s="77"/>
    </row>
    <row r="298" spans="14:14" ht="17.25" customHeight="1">
      <c r="N298" s="77"/>
    </row>
    <row r="299" spans="14:14" ht="17.25" customHeight="1">
      <c r="N299" s="77"/>
    </row>
    <row r="300" spans="14:14" ht="17.25" customHeight="1">
      <c r="N300" s="77"/>
    </row>
    <row r="301" spans="14:14" ht="17.25" customHeight="1">
      <c r="N301" s="77"/>
    </row>
    <row r="302" spans="14:14" ht="17.25" customHeight="1">
      <c r="N302" s="77"/>
    </row>
    <row r="303" spans="14:14" ht="17.25" customHeight="1">
      <c r="N303" s="77"/>
    </row>
    <row r="304" spans="14:14" ht="17.25" customHeight="1">
      <c r="N304" s="77"/>
    </row>
    <row r="305" spans="14:14" ht="17.25" customHeight="1">
      <c r="N305" s="77"/>
    </row>
    <row r="306" spans="14:14" ht="17.25" customHeight="1">
      <c r="N306" s="77"/>
    </row>
    <row r="307" spans="14:14" ht="17.25" customHeight="1">
      <c r="N307" s="77"/>
    </row>
    <row r="308" spans="14:14" ht="17.25" customHeight="1">
      <c r="N308" s="77"/>
    </row>
    <row r="309" spans="14:14" ht="17.25" customHeight="1">
      <c r="N309" s="77"/>
    </row>
    <row r="310" spans="14:14" ht="17.25" customHeight="1">
      <c r="N310" s="77"/>
    </row>
    <row r="311" spans="14:14" ht="17.25" customHeight="1">
      <c r="N311" s="77"/>
    </row>
    <row r="312" spans="14:14" ht="17.25" customHeight="1">
      <c r="N312" s="77"/>
    </row>
    <row r="313" spans="14:14" ht="17.25" customHeight="1">
      <c r="N313" s="77"/>
    </row>
    <row r="314" spans="14:14" ht="17.25" customHeight="1">
      <c r="N314" s="77"/>
    </row>
    <row r="315" spans="14:14" ht="17.25" customHeight="1">
      <c r="N315" s="77"/>
    </row>
    <row r="316" spans="14:14" ht="17.25" customHeight="1">
      <c r="N316" s="77"/>
    </row>
    <row r="317" spans="14:14" ht="17.25" customHeight="1">
      <c r="N317" s="77"/>
    </row>
    <row r="318" spans="14:14" ht="17.25" customHeight="1">
      <c r="N318" s="77"/>
    </row>
    <row r="319" spans="14:14" ht="17.25" customHeight="1">
      <c r="N319" s="77"/>
    </row>
    <row r="320" spans="14:14" ht="17.25" customHeight="1">
      <c r="N320" s="77"/>
    </row>
    <row r="321" spans="14:14" ht="17.25" customHeight="1">
      <c r="N321" s="77"/>
    </row>
    <row r="322" spans="14:14" ht="17.25" customHeight="1">
      <c r="N322" s="77"/>
    </row>
    <row r="323" spans="14:14" ht="17.25" customHeight="1">
      <c r="N323" s="77"/>
    </row>
    <row r="324" spans="14:14" ht="17.25" customHeight="1">
      <c r="N324" s="77"/>
    </row>
    <row r="325" spans="14:14" ht="17.25" customHeight="1">
      <c r="N325" s="77"/>
    </row>
    <row r="326" spans="14:14" ht="17.25" customHeight="1">
      <c r="N326" s="77"/>
    </row>
    <row r="327" spans="14:14" ht="17.25" customHeight="1">
      <c r="N327" s="77"/>
    </row>
    <row r="328" spans="14:14" ht="17.25" customHeight="1">
      <c r="N328" s="77"/>
    </row>
    <row r="329" spans="14:14" ht="17.25" customHeight="1">
      <c r="N329" s="77"/>
    </row>
    <row r="330" spans="14:14" ht="17.25" customHeight="1">
      <c r="N330" s="77"/>
    </row>
    <row r="331" spans="14:14" ht="17.25" customHeight="1">
      <c r="N331" s="77"/>
    </row>
    <row r="332" spans="14:14">
      <c r="N332" s="77"/>
    </row>
    <row r="333" spans="14:14">
      <c r="N333" s="77"/>
    </row>
    <row r="334" spans="14:14">
      <c r="N334" s="77"/>
    </row>
    <row r="335" spans="14:14">
      <c r="N335" s="77"/>
    </row>
    <row r="336" spans="14:14">
      <c r="N336" s="77"/>
    </row>
    <row r="337" spans="14:14">
      <c r="N337" s="77"/>
    </row>
    <row r="338" spans="14:14">
      <c r="N338" s="77"/>
    </row>
    <row r="339" spans="14:14">
      <c r="N339" s="77"/>
    </row>
    <row r="340" spans="14:14">
      <c r="N340" s="77"/>
    </row>
    <row r="341" spans="14:14">
      <c r="N341" s="77"/>
    </row>
    <row r="342" spans="14:14">
      <c r="N342" s="77"/>
    </row>
    <row r="343" spans="14:14">
      <c r="N343" s="77"/>
    </row>
    <row r="344" spans="14:14">
      <c r="N344" s="77"/>
    </row>
    <row r="345" spans="14:14">
      <c r="N345" s="77"/>
    </row>
    <row r="346" spans="14:14">
      <c r="N346" s="77"/>
    </row>
    <row r="347" spans="14:14">
      <c r="N347" s="77"/>
    </row>
    <row r="348" spans="14:14">
      <c r="N348" s="77"/>
    </row>
    <row r="349" spans="14:14">
      <c r="N349" s="77"/>
    </row>
    <row r="350" spans="14:14">
      <c r="N350" s="77"/>
    </row>
    <row r="351" spans="14:14">
      <c r="N351" s="77"/>
    </row>
    <row r="352" spans="14:14">
      <c r="N352" s="77"/>
    </row>
    <row r="353" spans="14:14">
      <c r="N353" s="77"/>
    </row>
    <row r="354" spans="14:14">
      <c r="N354" s="77"/>
    </row>
    <row r="355" spans="14:14">
      <c r="N355" s="77"/>
    </row>
    <row r="356" spans="14:14">
      <c r="N356" s="77"/>
    </row>
    <row r="357" spans="14:14">
      <c r="N357" s="77"/>
    </row>
    <row r="358" spans="14:14">
      <c r="N358" s="77"/>
    </row>
    <row r="359" spans="14:14">
      <c r="N359" s="77"/>
    </row>
    <row r="360" spans="14:14">
      <c r="N360" s="77"/>
    </row>
    <row r="361" spans="14:14">
      <c r="N361" s="77"/>
    </row>
    <row r="362" spans="14:14">
      <c r="N362" s="77"/>
    </row>
    <row r="363" spans="14:14">
      <c r="N363" s="77"/>
    </row>
    <row r="364" spans="14:14">
      <c r="N364" s="77"/>
    </row>
    <row r="365" spans="14:14">
      <c r="N365" s="77"/>
    </row>
    <row r="366" spans="14:14">
      <c r="N366" s="77"/>
    </row>
    <row r="367" spans="14:14">
      <c r="N367" s="77"/>
    </row>
    <row r="368" spans="14:14">
      <c r="N368" s="77"/>
    </row>
    <row r="369" spans="14:14">
      <c r="N369" s="77"/>
    </row>
    <row r="370" spans="14:14">
      <c r="N370" s="77"/>
    </row>
    <row r="371" spans="14:14">
      <c r="N371" s="77"/>
    </row>
    <row r="372" spans="14:14">
      <c r="N372" s="77"/>
    </row>
    <row r="373" spans="14:14">
      <c r="N373" s="77"/>
    </row>
    <row r="374" spans="14:14">
      <c r="N374" s="77"/>
    </row>
    <row r="375" spans="14:14">
      <c r="N375" s="77"/>
    </row>
    <row r="376" spans="14:14">
      <c r="N376" s="77"/>
    </row>
    <row r="377" spans="14:14">
      <c r="N377" s="77"/>
    </row>
    <row r="378" spans="14:14">
      <c r="N378" s="77"/>
    </row>
    <row r="379" spans="14:14">
      <c r="N379" s="77"/>
    </row>
    <row r="380" spans="14:14">
      <c r="N380" s="77"/>
    </row>
    <row r="381" spans="14:14">
      <c r="N381" s="77"/>
    </row>
    <row r="382" spans="14:14">
      <c r="N382" s="77"/>
    </row>
    <row r="383" spans="14:14">
      <c r="N383" s="77"/>
    </row>
    <row r="384" spans="14:14">
      <c r="N384" s="77"/>
    </row>
    <row r="385" spans="14:14">
      <c r="N385" s="77"/>
    </row>
    <row r="386" spans="14:14">
      <c r="N386" s="77"/>
    </row>
    <row r="387" spans="14:14">
      <c r="N387" s="77"/>
    </row>
    <row r="388" spans="14:14">
      <c r="N388" s="77"/>
    </row>
    <row r="389" spans="14:14">
      <c r="N389" s="77"/>
    </row>
    <row r="390" spans="14:14">
      <c r="N390" s="77"/>
    </row>
    <row r="391" spans="14:14">
      <c r="N391" s="77"/>
    </row>
    <row r="392" spans="14:14">
      <c r="N392" s="77"/>
    </row>
    <row r="393" spans="14:14">
      <c r="N393" s="77"/>
    </row>
    <row r="394" spans="14:14">
      <c r="N394" s="77"/>
    </row>
    <row r="395" spans="14:14">
      <c r="N395" s="77"/>
    </row>
    <row r="396" spans="14:14">
      <c r="N396" s="77"/>
    </row>
    <row r="397" spans="14:14">
      <c r="N397" s="77"/>
    </row>
    <row r="398" spans="14:14">
      <c r="N398" s="77"/>
    </row>
    <row r="399" spans="14:14">
      <c r="N399" s="77"/>
    </row>
    <row r="400" spans="14:14">
      <c r="N400" s="77"/>
    </row>
    <row r="401" spans="14:14">
      <c r="N401" s="77"/>
    </row>
    <row r="402" spans="14:14">
      <c r="N402" s="77"/>
    </row>
    <row r="403" spans="14:14">
      <c r="N403" s="77"/>
    </row>
    <row r="404" spans="14:14">
      <c r="N404" s="77"/>
    </row>
    <row r="405" spans="14:14">
      <c r="N405" s="77"/>
    </row>
    <row r="406" spans="14:14">
      <c r="N406" s="77"/>
    </row>
    <row r="407" spans="14:14">
      <c r="N407" s="77"/>
    </row>
    <row r="408" spans="14:14">
      <c r="N408" s="77"/>
    </row>
    <row r="409" spans="14:14">
      <c r="N409" s="77"/>
    </row>
    <row r="410" spans="14:14">
      <c r="N410" s="77"/>
    </row>
    <row r="411" spans="14:14">
      <c r="N411" s="77"/>
    </row>
    <row r="412" spans="14:14">
      <c r="N412" s="77"/>
    </row>
    <row r="413" spans="14:14">
      <c r="N413" s="77"/>
    </row>
    <row r="414" spans="14:14">
      <c r="N414" s="77"/>
    </row>
    <row r="415" spans="14:14">
      <c r="N415" s="77"/>
    </row>
    <row r="416" spans="14:14">
      <c r="N416" s="77"/>
    </row>
    <row r="417" spans="14:14">
      <c r="N417" s="77"/>
    </row>
    <row r="418" spans="14:14">
      <c r="N418" s="77"/>
    </row>
    <row r="419" spans="14:14">
      <c r="N419" s="77"/>
    </row>
    <row r="420" spans="14:14">
      <c r="N420" s="77"/>
    </row>
    <row r="421" spans="14:14">
      <c r="N421" s="77"/>
    </row>
    <row r="422" spans="14:14">
      <c r="N422" s="77"/>
    </row>
    <row r="423" spans="14:14">
      <c r="N423" s="77"/>
    </row>
    <row r="424" spans="14:14">
      <c r="N424" s="77"/>
    </row>
    <row r="425" spans="14:14">
      <c r="N425" s="77"/>
    </row>
    <row r="426" spans="14:14">
      <c r="N426" s="77"/>
    </row>
    <row r="427" spans="14:14">
      <c r="N427" s="77"/>
    </row>
    <row r="428" spans="14:14">
      <c r="N428" s="77"/>
    </row>
    <row r="429" spans="14:14">
      <c r="N429" s="77"/>
    </row>
    <row r="430" spans="14:14">
      <c r="N430" s="77"/>
    </row>
    <row r="431" spans="14:14">
      <c r="N431" s="77"/>
    </row>
    <row r="432" spans="14:14">
      <c r="N432" s="77"/>
    </row>
    <row r="433" spans="14:14">
      <c r="N433" s="77"/>
    </row>
    <row r="434" spans="14:14">
      <c r="N434" s="77"/>
    </row>
    <row r="435" spans="14:14">
      <c r="N435" s="77"/>
    </row>
    <row r="436" spans="14:14">
      <c r="N436" s="77"/>
    </row>
    <row r="437" spans="14:14">
      <c r="N437" s="77"/>
    </row>
    <row r="438" spans="14:14">
      <c r="N438" s="77"/>
    </row>
    <row r="439" spans="14:14">
      <c r="N439" s="77"/>
    </row>
    <row r="440" spans="14:14">
      <c r="N440" s="77"/>
    </row>
    <row r="441" spans="14:14">
      <c r="N441" s="77"/>
    </row>
    <row r="442" spans="14:14">
      <c r="N442" s="77"/>
    </row>
    <row r="443" spans="14:14">
      <c r="N443" s="77"/>
    </row>
    <row r="444" spans="14:14">
      <c r="N444" s="77"/>
    </row>
    <row r="445" spans="14:14">
      <c r="N445" s="77"/>
    </row>
    <row r="446" spans="14:14">
      <c r="N446" s="77"/>
    </row>
    <row r="447" spans="14:14">
      <c r="N447" s="77"/>
    </row>
    <row r="448" spans="14:14">
      <c r="N448" s="77"/>
    </row>
    <row r="449" spans="14:14">
      <c r="N449" s="77"/>
    </row>
    <row r="450" spans="14:14">
      <c r="N450" s="77"/>
    </row>
    <row r="451" spans="14:14">
      <c r="N451" s="77"/>
    </row>
    <row r="452" spans="14:14">
      <c r="N452" s="77"/>
    </row>
    <row r="453" spans="14:14">
      <c r="N453" s="77"/>
    </row>
    <row r="454" spans="14:14">
      <c r="N454" s="77"/>
    </row>
    <row r="455" spans="14:14">
      <c r="N455" s="77"/>
    </row>
    <row r="456" spans="14:14">
      <c r="N456" s="77"/>
    </row>
    <row r="457" spans="14:14">
      <c r="N457" s="77"/>
    </row>
    <row r="458" spans="14:14">
      <c r="N458" s="77"/>
    </row>
    <row r="459" spans="14:14">
      <c r="N459" s="77"/>
    </row>
    <row r="460" spans="14:14">
      <c r="N460" s="77"/>
    </row>
    <row r="461" spans="14:14">
      <c r="N461" s="77"/>
    </row>
    <row r="462" spans="14:14">
      <c r="N462" s="77"/>
    </row>
    <row r="463" spans="14:14">
      <c r="N463" s="77"/>
    </row>
    <row r="464" spans="14:14">
      <c r="N464" s="77"/>
    </row>
    <row r="465" spans="14:14">
      <c r="N465" s="77"/>
    </row>
    <row r="466" spans="14:14">
      <c r="N466" s="77"/>
    </row>
    <row r="467" spans="14:14">
      <c r="N467" s="77"/>
    </row>
    <row r="468" spans="14:14">
      <c r="N468" s="77"/>
    </row>
    <row r="469" spans="14:14">
      <c r="N469" s="77"/>
    </row>
    <row r="470" spans="14:14">
      <c r="N470" s="77"/>
    </row>
    <row r="471" spans="14:14">
      <c r="N471" s="77"/>
    </row>
    <row r="472" spans="14:14">
      <c r="N472" s="77"/>
    </row>
    <row r="473" spans="14:14">
      <c r="N473" s="77"/>
    </row>
    <row r="474" spans="14:14">
      <c r="N474" s="77"/>
    </row>
    <row r="475" spans="14:14">
      <c r="N475" s="77"/>
    </row>
    <row r="476" spans="14:14">
      <c r="N476" s="77"/>
    </row>
    <row r="477" spans="14:14">
      <c r="N477" s="77"/>
    </row>
    <row r="478" spans="14:14">
      <c r="N478" s="77"/>
    </row>
    <row r="479" spans="14:14">
      <c r="N479" s="77"/>
    </row>
    <row r="480" spans="14:14">
      <c r="N480" s="77"/>
    </row>
    <row r="481" spans="14:14">
      <c r="N481" s="77"/>
    </row>
    <row r="482" spans="14:14">
      <c r="N482" s="77"/>
    </row>
    <row r="483" spans="14:14">
      <c r="N483" s="77"/>
    </row>
    <row r="484" spans="14:14">
      <c r="N484" s="77"/>
    </row>
    <row r="485" spans="14:14">
      <c r="N485" s="77"/>
    </row>
    <row r="486" spans="14:14">
      <c r="N486" s="77"/>
    </row>
    <row r="487" spans="14:14">
      <c r="N487" s="77"/>
    </row>
    <row r="488" spans="14:14">
      <c r="N488" s="77"/>
    </row>
    <row r="489" spans="14:14">
      <c r="N489" s="77"/>
    </row>
    <row r="490" spans="14:14">
      <c r="N490" s="77"/>
    </row>
    <row r="491" spans="14:14">
      <c r="N491" s="77"/>
    </row>
    <row r="492" spans="14:14">
      <c r="N492" s="77"/>
    </row>
    <row r="493" spans="14:14">
      <c r="N493" s="77"/>
    </row>
    <row r="494" spans="14:14">
      <c r="N494" s="77"/>
    </row>
    <row r="495" spans="14:14">
      <c r="N495" s="77"/>
    </row>
    <row r="496" spans="14:14">
      <c r="N496" s="77"/>
    </row>
    <row r="497" spans="14:14">
      <c r="N497" s="77"/>
    </row>
    <row r="498" spans="14:14">
      <c r="N498" s="77"/>
    </row>
    <row r="499" spans="14:14">
      <c r="N499" s="77"/>
    </row>
    <row r="500" spans="14:14">
      <c r="N500" s="77"/>
    </row>
    <row r="501" spans="14:14">
      <c r="N501" s="77"/>
    </row>
    <row r="502" spans="14:14">
      <c r="N502" s="77"/>
    </row>
    <row r="503" spans="14:14">
      <c r="N503" s="77"/>
    </row>
    <row r="504" spans="14:14">
      <c r="N504" s="77"/>
    </row>
    <row r="505" spans="14:14">
      <c r="N505" s="77"/>
    </row>
    <row r="506" spans="14:14">
      <c r="N506" s="77"/>
    </row>
    <row r="507" spans="14:14">
      <c r="N507" s="77"/>
    </row>
    <row r="508" spans="14:14">
      <c r="N508" s="77"/>
    </row>
    <row r="509" spans="14:14">
      <c r="N509" s="77"/>
    </row>
    <row r="510" spans="14:14">
      <c r="N510" s="77"/>
    </row>
    <row r="511" spans="14:14">
      <c r="N511" s="77"/>
    </row>
    <row r="512" spans="14:14">
      <c r="N512" s="77"/>
    </row>
    <row r="513" spans="14:14">
      <c r="N513" s="77"/>
    </row>
    <row r="514" spans="14:14">
      <c r="N514" s="77"/>
    </row>
    <row r="515" spans="14:14">
      <c r="N515" s="77"/>
    </row>
    <row r="516" spans="14:14">
      <c r="N516" s="77"/>
    </row>
    <row r="517" spans="14:14">
      <c r="N517" s="77"/>
    </row>
    <row r="518" spans="14:14">
      <c r="N518" s="77"/>
    </row>
    <row r="519" spans="14:14">
      <c r="N519" s="77"/>
    </row>
    <row r="520" spans="14:14">
      <c r="N520" s="77"/>
    </row>
    <row r="521" spans="14:14">
      <c r="N521" s="77"/>
    </row>
    <row r="522" spans="14:14">
      <c r="N522" s="77"/>
    </row>
    <row r="523" spans="14:14">
      <c r="N523" s="77"/>
    </row>
    <row r="524" spans="14:14">
      <c r="N524" s="77"/>
    </row>
    <row r="525" spans="14:14">
      <c r="N525" s="77"/>
    </row>
    <row r="526" spans="14:14">
      <c r="N526" s="77"/>
    </row>
    <row r="527" spans="14:14">
      <c r="N527" s="77"/>
    </row>
    <row r="528" spans="14:14">
      <c r="N528" s="77"/>
    </row>
    <row r="529" spans="14:14">
      <c r="N529" s="77"/>
    </row>
    <row r="530" spans="14:14">
      <c r="N530" s="77"/>
    </row>
    <row r="531" spans="14:14">
      <c r="N531" s="77"/>
    </row>
    <row r="532" spans="14:14">
      <c r="N532" s="77"/>
    </row>
    <row r="533" spans="14:14">
      <c r="N533" s="77"/>
    </row>
    <row r="534" spans="14:14">
      <c r="N534" s="77"/>
    </row>
    <row r="535" spans="14:14">
      <c r="N535" s="77"/>
    </row>
    <row r="536" spans="14:14">
      <c r="N536" s="77"/>
    </row>
    <row r="537" spans="14:14">
      <c r="N537" s="77"/>
    </row>
    <row r="538" spans="14:14">
      <c r="N538" s="77"/>
    </row>
    <row r="539" spans="14:14">
      <c r="N539" s="77"/>
    </row>
    <row r="540" spans="14:14">
      <c r="N540" s="77"/>
    </row>
    <row r="541" spans="14:14">
      <c r="N541" s="77"/>
    </row>
    <row r="542" spans="14:14">
      <c r="N542" s="77"/>
    </row>
    <row r="543" spans="14:14">
      <c r="N543" s="77"/>
    </row>
    <row r="544" spans="14:14">
      <c r="N544" s="77"/>
    </row>
    <row r="545" spans="14:14">
      <c r="N545" s="77"/>
    </row>
    <row r="546" spans="14:14">
      <c r="N546" s="77"/>
    </row>
    <row r="547" spans="14:14">
      <c r="N547" s="77"/>
    </row>
    <row r="548" spans="14:14">
      <c r="N548" s="77"/>
    </row>
    <row r="549" spans="14:14">
      <c r="N549" s="77"/>
    </row>
    <row r="550" spans="14:14">
      <c r="N550" s="77"/>
    </row>
    <row r="551" spans="14:14">
      <c r="N551" s="77"/>
    </row>
    <row r="552" spans="14:14">
      <c r="N552" s="77"/>
    </row>
    <row r="553" spans="14:14">
      <c r="N553" s="77"/>
    </row>
    <row r="554" spans="14:14">
      <c r="N554" s="77"/>
    </row>
    <row r="555" spans="14:14">
      <c r="N555" s="77"/>
    </row>
    <row r="556" spans="14:14">
      <c r="N556" s="77"/>
    </row>
    <row r="557" spans="14:14">
      <c r="N557" s="77"/>
    </row>
    <row r="558" spans="14:14">
      <c r="N558" s="77"/>
    </row>
    <row r="559" spans="14:14">
      <c r="N559" s="77"/>
    </row>
    <row r="560" spans="14:14">
      <c r="N560" s="77"/>
    </row>
    <row r="561" spans="14:14">
      <c r="N561" s="77"/>
    </row>
    <row r="562" spans="14:14">
      <c r="N562" s="77"/>
    </row>
    <row r="563" spans="14:14">
      <c r="N563" s="77"/>
    </row>
    <row r="564" spans="14:14">
      <c r="N564" s="77"/>
    </row>
    <row r="565" spans="14:14">
      <c r="N565" s="77"/>
    </row>
    <row r="566" spans="14:14">
      <c r="N566" s="77"/>
    </row>
    <row r="567" spans="14:14">
      <c r="N567" s="77"/>
    </row>
    <row r="568" spans="14:14">
      <c r="N568" s="77"/>
    </row>
    <row r="569" spans="14:14">
      <c r="N569" s="77"/>
    </row>
    <row r="570" spans="14:14">
      <c r="N570" s="77"/>
    </row>
    <row r="571" spans="14:14">
      <c r="N571" s="77"/>
    </row>
    <row r="572" spans="14:14">
      <c r="N572" s="77"/>
    </row>
    <row r="573" spans="14:14">
      <c r="N573" s="77"/>
    </row>
    <row r="574" spans="14:14">
      <c r="N574" s="77"/>
    </row>
    <row r="575" spans="14:14">
      <c r="N575" s="77"/>
    </row>
    <row r="576" spans="14:14">
      <c r="N576" s="77"/>
    </row>
    <row r="577" spans="14:14">
      <c r="N577" s="77"/>
    </row>
    <row r="578" spans="14:14">
      <c r="N578" s="77"/>
    </row>
    <row r="579" spans="14:14">
      <c r="N579" s="77"/>
    </row>
    <row r="580" spans="14:14">
      <c r="N580" s="77"/>
    </row>
    <row r="581" spans="14:14">
      <c r="N581" s="77"/>
    </row>
    <row r="582" spans="14:14">
      <c r="N582" s="77"/>
    </row>
    <row r="583" spans="14:14">
      <c r="N583" s="77"/>
    </row>
    <row r="584" spans="14:14">
      <c r="N584" s="77"/>
    </row>
    <row r="585" spans="14:14">
      <c r="N585" s="77"/>
    </row>
    <row r="586" spans="14:14">
      <c r="N586" s="77"/>
    </row>
    <row r="587" spans="14:14">
      <c r="N587" s="77"/>
    </row>
    <row r="588" spans="14:14">
      <c r="N588" s="77"/>
    </row>
    <row r="589" spans="14:14">
      <c r="N589" s="77"/>
    </row>
    <row r="590" spans="14:14">
      <c r="N590" s="77"/>
    </row>
    <row r="591" spans="14:14">
      <c r="N591" s="77"/>
    </row>
    <row r="592" spans="14:14">
      <c r="N592" s="77"/>
    </row>
    <row r="593" spans="14:14">
      <c r="N593" s="77"/>
    </row>
    <row r="594" spans="14:14">
      <c r="N594" s="77"/>
    </row>
    <row r="595" spans="14:14">
      <c r="N595" s="77"/>
    </row>
    <row r="596" spans="14:14">
      <c r="N596" s="77"/>
    </row>
    <row r="597" spans="14:14">
      <c r="N597" s="77"/>
    </row>
    <row r="598" spans="14:14">
      <c r="N598" s="77"/>
    </row>
    <row r="599" spans="14:14">
      <c r="N599" s="77"/>
    </row>
    <row r="600" spans="14:14">
      <c r="N600" s="77"/>
    </row>
    <row r="601" spans="14:14">
      <c r="N601" s="77"/>
    </row>
    <row r="602" spans="14:14">
      <c r="N602" s="77"/>
    </row>
    <row r="603" spans="14:14">
      <c r="N603" s="77"/>
    </row>
    <row r="604" spans="14:14">
      <c r="N604" s="77"/>
    </row>
    <row r="605" spans="14:14">
      <c r="N605" s="77"/>
    </row>
    <row r="606" spans="14:14">
      <c r="N606" s="77"/>
    </row>
    <row r="607" spans="14:14">
      <c r="N607" s="77"/>
    </row>
    <row r="608" spans="14:14">
      <c r="N608" s="77"/>
    </row>
    <row r="609" spans="14:14">
      <c r="N609" s="77"/>
    </row>
    <row r="610" spans="14:14">
      <c r="N610" s="77"/>
    </row>
    <row r="611" spans="14:14">
      <c r="N611" s="77"/>
    </row>
    <row r="612" spans="14:14">
      <c r="N612" s="77"/>
    </row>
    <row r="613" spans="14:14">
      <c r="N613" s="77"/>
    </row>
    <row r="614" spans="14:14">
      <c r="N614" s="77"/>
    </row>
    <row r="615" spans="14:14">
      <c r="N615" s="77"/>
    </row>
    <row r="616" spans="14:14">
      <c r="N616" s="77"/>
    </row>
    <row r="617" spans="14:14">
      <c r="N617" s="77"/>
    </row>
    <row r="618" spans="14:14">
      <c r="N618" s="77"/>
    </row>
    <row r="619" spans="14:14">
      <c r="N619" s="77"/>
    </row>
    <row r="620" spans="14:14">
      <c r="N620" s="77"/>
    </row>
    <row r="621" spans="14:14">
      <c r="N621" s="77"/>
    </row>
    <row r="622" spans="14:14">
      <c r="N622" s="77"/>
    </row>
    <row r="623" spans="14:14">
      <c r="N623" s="77"/>
    </row>
    <row r="624" spans="14:14">
      <c r="N624" s="77"/>
    </row>
    <row r="625" spans="14:14">
      <c r="N625" s="77"/>
    </row>
    <row r="626" spans="14:14">
      <c r="N626" s="77"/>
    </row>
    <row r="627" spans="14:14">
      <c r="N627" s="77"/>
    </row>
    <row r="628" spans="14:14">
      <c r="N628" s="77"/>
    </row>
    <row r="629" spans="14:14">
      <c r="N629" s="77"/>
    </row>
  </sheetData>
  <sheetProtection sheet="1" objects="1" scenarios="1"/>
  <mergeCells count="13">
    <mergeCell ref="E21:G21"/>
    <mergeCell ref="E22:G22"/>
    <mergeCell ref="E23:G23"/>
    <mergeCell ref="E24:G24"/>
    <mergeCell ref="D28:L28"/>
    <mergeCell ref="D26:L26"/>
    <mergeCell ref="A1:J1"/>
    <mergeCell ref="A12:L12"/>
    <mergeCell ref="A6:J6"/>
    <mergeCell ref="A2:L2"/>
    <mergeCell ref="A3:L3"/>
    <mergeCell ref="A4:L4"/>
    <mergeCell ref="F7:K8"/>
  </mergeCells>
  <phoneticPr fontId="0" type="noConversion"/>
  <conditionalFormatting sqref="E14:J14">
    <cfRule type="expression" dxfId="20" priority="3" stopIfTrue="1">
      <formula>$D14=0</formula>
    </cfRule>
  </conditionalFormatting>
  <conditionalFormatting sqref="C16 E16:L16">
    <cfRule type="expression" dxfId="19" priority="4" stopIfTrue="1">
      <formula>$D16=0</formula>
    </cfRule>
  </conditionalFormatting>
  <conditionalFormatting sqref="E18:J18">
    <cfRule type="expression" dxfId="18" priority="7" stopIfTrue="1">
      <formula>$D18=0</formula>
    </cfRule>
  </conditionalFormatting>
  <conditionalFormatting sqref="H22:K22">
    <cfRule type="expression" dxfId="17" priority="11" stopIfTrue="1">
      <formula>$D22=0</formula>
    </cfRule>
  </conditionalFormatting>
  <conditionalFormatting sqref="H23:K23">
    <cfRule type="expression" dxfId="16" priority="12" stopIfTrue="1">
      <formula>$D23=0</formula>
    </cfRule>
  </conditionalFormatting>
  <conditionalFormatting sqref="H24:K24">
    <cfRule type="expression" dxfId="15" priority="92" stopIfTrue="1">
      <formula>$D24=0</formula>
    </cfRule>
  </conditionalFormatting>
  <conditionalFormatting sqref="C16">
    <cfRule type="expression" dxfId="14" priority="2" stopIfTrue="1">
      <formula>$L$7=2</formula>
    </cfRule>
  </conditionalFormatting>
  <conditionalFormatting sqref="E20:K20">
    <cfRule type="expression" dxfId="13" priority="10" stopIfTrue="1">
      <formula>$D20=0</formula>
    </cfRule>
  </conditionalFormatting>
  <conditionalFormatting sqref="C15">
    <cfRule type="expression" dxfId="12" priority="1">
      <formula>$L$7=2</formula>
    </cfRule>
  </conditionalFormatting>
  <dataValidations xWindow="568" yWindow="615" count="33">
    <dataValidation type="whole" allowBlank="1" showErrorMessage="1" error="Entry must be a whole number greater than 0." sqref="I14:J14 K16:L16 I18:J18 J20:K20 J22:K24">
      <formula1>0</formula1>
      <formula2>5000</formula2>
    </dataValidation>
    <dataValidation type="decimal" allowBlank="1" showInputMessage="1" showErrorMessage="1" error="Entry must be a whole number." sqref="F20 H14">
      <formula1>1</formula1>
      <formula2>500</formula2>
    </dataValidation>
    <dataValidation type="decimal" allowBlank="1" showErrorMessage="1" error="Only dishwashers with water consumption of 4.25 gallons/cycle or lower are eligible to earn the ENERGY STAR." sqref="I20">
      <formula1>1</formula1>
      <formula2>4.25</formula2>
    </dataValidation>
    <dataValidation type="list" allowBlank="1" showErrorMessage="1" error="You must select an option from the pull-down list." sqref="G20 F16">
      <formula1>"electric, natural gas"</formula1>
    </dataValidation>
    <dataValidation type="decimal" allowBlank="1" showErrorMessage="1" error="Enter a value between 2 and 30 cubic feet." sqref="H24">
      <formula1>2</formula1>
      <formula2>30</formula2>
    </dataValidation>
    <dataValidation type="decimal" allowBlank="1" showInputMessage="1" showErrorMessage="1" error="Enter a value between 100 and 800." sqref="I24">
      <formula1>100</formula1>
      <formula2>800</formula2>
    </dataValidation>
    <dataValidation type="decimal" allowBlank="1" showErrorMessage="1" error="Enter a value between 100 and 700." sqref="I22">
      <formula1>100</formula1>
      <formula2>700</formula2>
    </dataValidation>
    <dataValidation type="whole" operator="greaterThanOrEqual" allowBlank="1" showErrorMessage="1" error="The quantity must be a whole number greater than 0." sqref="D14 D16 D18 D20 D22:D24">
      <formula1>0</formula1>
    </dataValidation>
    <dataValidation allowBlank="1" showInputMessage="1" showErrorMessage="1" prompt="This calculator appliances only to residential-type refrigerators.  For information on commercial refrigerators see the commercial kitchen equipment calculator on the ENERGY STAR website." sqref="B23:C23"/>
    <dataValidation allowBlank="1" showInputMessage="1" showErrorMessage="1" prompt="This calculator appliances only to residential-type freezers.  For information on commercial freezers see the commercial kitchen equipment calculator on the ENERGY STAR website." sqref="B24:C24"/>
    <dataValidation allowBlank="1" showInputMessage="1" showErrorMessage="1" prompt="This calculator applies only to residential-type refrigerators.  For information on commercial refrigerators see the commercial kitchen equipment calculator on the ENERGY STAR website." sqref="B22:C22"/>
    <dataValidation type="list" allowBlank="1" showInputMessage="1" showErrorMessage="1" error="You must select an option from the pull-down list." prompt="Clothes dryers are not included in the ENERGY STAR program, but this calculator will include dryer energy unless you select &quot;none&quot; for dryer type." sqref="G16">
      <formula1>"electric, natural gas, none"</formula1>
    </dataValidation>
    <dataValidation allowBlank="1" showInputMessage="1" showErrorMessage="1" prompt="This calculator appliances only to residential-type dishwashers.  For information on commercial dishwashers see the commercial kitchen equipment calculator on the ENERGY STAR website." sqref="B20:C20"/>
    <dataValidation type="decimal" allowBlank="1" showErrorMessage="1" error="Only clothes washers with capacity of greater than 1.6 cubic feet are eligible to earn the ENERGY STAR." sqref="H16">
      <formula1>1.6</formula1>
      <formula2>10</formula2>
    </dataValidation>
    <dataValidation type="decimal" allowBlank="1" showErrorMessage="1" error="Entry must be between 0 and $25." sqref="E11">
      <formula1>0</formula1>
      <formula2>25</formula2>
    </dataValidation>
    <dataValidation type="decimal" allowBlank="1" showErrorMessage="1" error="Entry must be between 0 and $0.50" sqref="E9">
      <formula1>0</formula1>
      <formula2>0.5</formula2>
    </dataValidation>
    <dataValidation type="decimal" allowBlank="1" showErrorMessage="1" error="Entry must be between 0 and $3" sqref="E10">
      <formula1>0</formula1>
      <formula2>3</formula2>
    </dataValidation>
    <dataValidation allowBlank="1" showInputMessage="1" showErrorMessage="1" prompt="This calculator appliances only to residential-type appliances, but they may be used in homes or businesses.  For information on commercial appliances see the commercial kitchen equipment calculator on the ENERGY STAR website." sqref="B7:C7"/>
    <dataValidation type="list" allowBlank="1" showErrorMessage="1" error="You must select an option from the pull-down list." sqref="C16">
      <formula1>"multifamily, laundromat"</formula1>
    </dataValidation>
    <dataValidation type="list" allowBlank="1" showErrorMessage="1" error="You must select an option from the pull-down list." sqref="E20">
      <formula1>"standard, compact"</formula1>
    </dataValidation>
    <dataValidation type="decimal" allowBlank="1" showInputMessage="1" showErrorMessage="1" error="Entry must be between 1 and 150." sqref="E16">
      <formula1>1</formula1>
      <formula2>150</formula2>
    </dataValidation>
    <dataValidation type="decimal" allowBlank="1" showErrorMessage="1" error="Only air purifiers with efficiency of 2 CADR/Watt or higher are eligible to earn the ENERGY STAR." sqref="F14">
      <formula1>2</formula1>
      <formula2>15</formula2>
    </dataValidation>
    <dataValidation type="whole" allowBlank="1" showInputMessage="1" showErrorMessage="1" error="Days per year must be a whole number between 1 and 365." sqref="G14 G18">
      <formula1>1</formula1>
      <formula2>365</formula2>
    </dataValidation>
    <dataValidation type="decimal" allowBlank="1" showInputMessage="1" showErrorMessage="1" error="Hours per day must be between 1 and 24." sqref="H18">
      <formula1>1</formula1>
      <formula2>24</formula2>
    </dataValidation>
    <dataValidation type="decimal" allowBlank="1" showErrorMessage="1" error="Entry must be a whole number." sqref="E14">
      <formula1>1</formula1>
      <formula2>500</formula2>
    </dataValidation>
    <dataValidation type="decimal" allowBlank="1" showErrorMessage="1" error="Only clothes washers with MEF of 2 or higher are eligible to earn the ENERGY STAR." sqref="I16">
      <formula1>2</formula1>
      <formula2>20</formula2>
    </dataValidation>
    <dataValidation type="decimal" allowBlank="1" showErrorMessage="1" error="Only clothes washers with WF of 6 or lower are eligible to earn the ENERGY STAR." sqref="J16">
      <formula1>0</formula1>
      <formula2>6</formula2>
    </dataValidation>
    <dataValidation type="decimal" allowBlank="1" showInputMessage="1" showErrorMessage="1" error="Only dehumidifiers with EF of 1.2 or higher are eligible to earn the ENERGY STAR.  For more information on the EF requirement for each size range, see energystar.gov." sqref="F18">
      <formula1>1.2</formula1>
      <formula2>10</formula2>
    </dataValidation>
    <dataValidation type="decimal" allowBlank="1" showErrorMessage="1" error="Only dishwashers with rated electricity consumption of 295 kWh/year or lower are eligible to earn the ENERGY STAR." sqref="H20">
      <formula1>100</formula1>
      <formula2>295</formula2>
    </dataValidation>
    <dataValidation type="decimal" allowBlank="1" showErrorMessage="1" error="Standard refrigerators are 7.75 cubic feet or larger." sqref="H22">
      <formula1>7.75</formula1>
      <formula2>40</formula2>
    </dataValidation>
    <dataValidation type="decimal" allowBlank="1" showErrorMessage="1" error="Compact refrigerators are less than 7.75 cubic feet." sqref="H23">
      <formula1>1</formula1>
      <formula2>7.74</formula2>
    </dataValidation>
    <dataValidation type="decimal" allowBlank="1" showErrorMessage="1" error="Enter a value between 100 and 400." sqref="I23">
      <formula1>100</formula1>
      <formula2>400</formula2>
    </dataValidation>
    <dataValidation type="decimal" allowBlank="1" showInputMessage="1" showErrorMessage="1" error="Entry must be a whole number." prompt="Units with an adjustable humidistat may remove less than their maximum capacity each day. Enter your actual water removal rate here for the most accurate results." sqref="E18">
      <formula1>1</formula1>
      <formula2>500</formula2>
    </dataValidation>
  </dataValidations>
  <hyperlinks>
    <hyperlink ref="A4:J4" r:id="rId1" display="See www.energystar.gov for information on other ENERGY STAR products."/>
    <hyperlink ref="D26:J26" location="RESULTS!A1" display="Click here to go to the RESULTS tab and see your savings."/>
  </hyperlinks>
  <printOptions horizontalCentered="1"/>
  <pageMargins left="0.4" right="0.4" top="0.5" bottom="0.5" header="0.25" footer="0.25"/>
  <pageSetup scale="71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  <outlinePr summaryBelow="0" summaryRight="0"/>
    <pageSetUpPr fitToPage="1"/>
  </sheetPr>
  <dimension ref="A1:AD3904"/>
  <sheetViews>
    <sheetView showGridLines="0" showRowColHeaders="0" zoomScale="97" zoomScaleNormal="97" workbookViewId="0">
      <selection activeCell="B4" sqref="B4"/>
    </sheetView>
  </sheetViews>
  <sheetFormatPr defaultColWidth="12.42578125" defaultRowHeight="12.75"/>
  <cols>
    <col min="1" max="1" width="0.85546875" style="1" customWidth="1"/>
    <col min="2" max="2" width="19.7109375" style="1" customWidth="1"/>
    <col min="3" max="3" width="9.28515625" style="1" customWidth="1"/>
    <col min="4" max="4" width="9.7109375" style="1" customWidth="1"/>
    <col min="5" max="5" width="9.28515625" style="1" customWidth="1"/>
    <col min="6" max="6" width="10.28515625" style="1" customWidth="1"/>
    <col min="7" max="7" width="8.7109375" style="1" customWidth="1"/>
    <col min="8" max="8" width="9.7109375" style="1" customWidth="1"/>
    <col min="9" max="9" width="9.28515625" style="1" customWidth="1"/>
    <col min="10" max="11" width="10.28515625" style="1" customWidth="1"/>
    <col min="12" max="12" width="9.7109375" style="1" customWidth="1"/>
    <col min="13" max="14" width="9.28515625" style="1" customWidth="1"/>
    <col min="15" max="15" width="9.7109375" style="1" customWidth="1"/>
    <col min="16" max="17" width="10.7109375" style="1" customWidth="1"/>
    <col min="18" max="19" width="8.28515625" style="1" customWidth="1"/>
    <col min="20" max="16384" width="12.42578125" style="1"/>
  </cols>
  <sheetData>
    <row r="1" spans="1:30" ht="36" customHeight="1">
      <c r="A1" s="49"/>
      <c r="B1" s="367" t="s">
        <v>233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s="52" customFormat="1" ht="30" customHeight="1">
      <c r="A2" s="50"/>
      <c r="B2" s="35" t="s">
        <v>107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51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s="52" customFormat="1" ht="50.1" customHeight="1">
      <c r="A3" s="50"/>
      <c r="B3" s="384" t="str">
        <f>IF(C16=0,"  -","Each year the ENERGY STAR models of your selected equipment will save approximately "&amp;IF(D16&lt;1,"",TEXT(D16,"#,###")&amp;" kWh of electricity")&amp;IF(D16&lt;1,"",IF(E16&lt;1,"",IF(F16&gt;1,", "," and "))&amp;IF(E16&lt;1,"",TEXT(E16,"#,###")&amp;" therms of natural gas")&amp;IF(F16&lt;1,"",IF(D16&gt;1," and ",IF(E16&lt;1,""," and "))&amp;TEXT(F16,"#,###")&amp;" thousand gallons of water")&amp;", for cost savings of $"&amp;IF(SUM(G7:G14)=0,0,(IF(SUM(G8:G14)&lt;1,TEXT(G16,"0.##"),TEXT(G16,"#,###"))))&amp;".  By choosing ENERGY STAR you will reduce emissions by approximately "&amp;IF(K16=0,0,IF(K16&lt;1,ROUND(K16,1),TEXT(K16,"#,###")))&amp;" pound"&amp;IF(K16&lt;1.5,"","s")&amp;" of carbon dioxide annually, which is equivalent to the emissions "&amp;'General Assumptions'!G78&amp;"."))</f>
        <v xml:space="preserve">  -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s="52" customFormat="1" ht="20.100000000000001" customHeight="1">
      <c r="A4" s="50"/>
      <c r="B4" s="35" t="s">
        <v>231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51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15.95" customHeight="1">
      <c r="A5" s="49"/>
      <c r="B5" s="369"/>
      <c r="C5" s="371" t="s">
        <v>1</v>
      </c>
      <c r="D5" s="377" t="s">
        <v>106</v>
      </c>
      <c r="E5" s="378"/>
      <c r="F5" s="378"/>
      <c r="G5" s="378"/>
      <c r="H5" s="378"/>
      <c r="I5" s="379"/>
      <c r="J5" s="379"/>
      <c r="K5" s="380"/>
      <c r="L5" s="371" t="s">
        <v>101</v>
      </c>
      <c r="M5" s="387"/>
      <c r="N5" s="388"/>
      <c r="O5" s="371" t="s">
        <v>277</v>
      </c>
      <c r="P5" s="371" t="s">
        <v>2</v>
      </c>
      <c r="Q5" s="371" t="s">
        <v>3</v>
      </c>
      <c r="R5" s="375" t="s">
        <v>232</v>
      </c>
      <c r="S5" s="376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ht="26.1" customHeight="1">
      <c r="A6" s="49"/>
      <c r="B6" s="369"/>
      <c r="C6" s="371"/>
      <c r="D6" s="382" t="s">
        <v>79</v>
      </c>
      <c r="E6" s="383"/>
      <c r="F6" s="383"/>
      <c r="G6" s="386"/>
      <c r="H6" s="382" t="s">
        <v>105</v>
      </c>
      <c r="I6" s="383"/>
      <c r="J6" s="383"/>
      <c r="K6" s="371" t="s">
        <v>120</v>
      </c>
      <c r="L6" s="387"/>
      <c r="M6" s="387"/>
      <c r="N6" s="388"/>
      <c r="O6" s="370"/>
      <c r="P6" s="370"/>
      <c r="Q6" s="370"/>
      <c r="R6" s="373" t="s">
        <v>119</v>
      </c>
      <c r="S6" s="373" t="s">
        <v>74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39.950000000000003" customHeight="1">
      <c r="A7" s="49"/>
      <c r="B7" s="370"/>
      <c r="C7" s="372"/>
      <c r="D7" s="214" t="s">
        <v>103</v>
      </c>
      <c r="E7" s="214" t="s">
        <v>104</v>
      </c>
      <c r="F7" s="214" t="s">
        <v>351</v>
      </c>
      <c r="G7" s="214" t="s">
        <v>119</v>
      </c>
      <c r="H7" s="214" t="s">
        <v>103</v>
      </c>
      <c r="I7" s="214" t="s">
        <v>104</v>
      </c>
      <c r="J7" s="322" t="s">
        <v>351</v>
      </c>
      <c r="K7" s="381"/>
      <c r="L7" s="58" t="s">
        <v>102</v>
      </c>
      <c r="M7" s="58" t="s">
        <v>84</v>
      </c>
      <c r="N7" s="58" t="s">
        <v>121</v>
      </c>
      <c r="O7" s="370"/>
      <c r="P7" s="370"/>
      <c r="Q7" s="370"/>
      <c r="R7" s="374"/>
      <c r="S7" s="374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30" ht="15.95" customHeight="1">
      <c r="A8" s="49"/>
      <c r="B8" s="334" t="s">
        <v>344</v>
      </c>
      <c r="C8" s="36">
        <f>INPUTS!D14</f>
        <v>0</v>
      </c>
      <c r="D8" s="37" t="str">
        <f>IF(C8=0,"",C8*'Air Purifier Calcs'!F22)</f>
        <v/>
      </c>
      <c r="E8" s="236" t="s">
        <v>87</v>
      </c>
      <c r="F8" s="72" t="s">
        <v>87</v>
      </c>
      <c r="G8" s="73" t="str">
        <f>IF(C8=0,"",'General Assumptions'!$C$8*D8)</f>
        <v/>
      </c>
      <c r="H8" s="37" t="str">
        <f>IF(C8=0,"",C8*'Air Purifier Calcs'!E22)</f>
        <v/>
      </c>
      <c r="I8" s="236" t="s">
        <v>87</v>
      </c>
      <c r="J8" s="72" t="s">
        <v>87</v>
      </c>
      <c r="K8" s="37" t="str">
        <f>IF(C8=0,"",D8*'General Assumptions'!$D$73)</f>
        <v/>
      </c>
      <c r="L8" s="38" t="str">
        <f t="shared" ref="L8:L14" si="0">IF(C8=0,"",D8/(H8+D8))</f>
        <v/>
      </c>
      <c r="M8" s="72" t="s">
        <v>87</v>
      </c>
      <c r="N8" s="72" t="s">
        <v>87</v>
      </c>
      <c r="O8" s="73" t="str">
        <f>IF(C8=0,"",(INPUTS!I14-INPUTS!J14)*C8)</f>
        <v/>
      </c>
      <c r="P8" s="74" t="str">
        <f t="shared" ref="P8:P14" si="1">IF(C8=0,"",IF(O8&lt;=0,"immediate",IF(O8/G8&gt;Q8,"more than "&amp;ROUND(Q8,0),ROUND(O8/G8,1))))</f>
        <v/>
      </c>
      <c r="Q8" s="37">
        <f>'Air Purifier Calcs'!D14</f>
        <v>9</v>
      </c>
      <c r="R8" s="73" t="str">
        <f>IF(C8=0,"",PV('General Assumptions'!B$71,Q8,-G8,,0))</f>
        <v/>
      </c>
      <c r="S8" s="73" t="str">
        <f>IF(C8=0,"",R8-O8)</f>
        <v/>
      </c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30" ht="15.95" customHeight="1">
      <c r="A9" s="49"/>
      <c r="B9" s="334" t="s">
        <v>149</v>
      </c>
      <c r="C9" s="36">
        <f>INPUTS!D16</f>
        <v>0</v>
      </c>
      <c r="D9" s="37" t="str">
        <f>IF(C9=0,"",C9*'Clothes Washer Calcs'!G38)</f>
        <v/>
      </c>
      <c r="E9" s="237" t="str">
        <f>IF(C9=0,"",C9*'Clothes Washer Calcs'!G39)</f>
        <v/>
      </c>
      <c r="F9" s="37" t="str">
        <f>IF(C9=0,"",C9*'Clothes Washer Calcs'!G40)</f>
        <v/>
      </c>
      <c r="G9" s="73" t="str">
        <f>IF(C9=0,"",'General Assumptions'!$C$8*D9+'General Assumptions'!$C$9*E9+'General Assumptions'!$C$10/1000*F9)</f>
        <v/>
      </c>
      <c r="H9" s="37" t="str">
        <f>IF(C9=0,"",C9*'Clothes Washer Calcs'!F38)</f>
        <v/>
      </c>
      <c r="I9" s="237" t="str">
        <f>IF(C9=0,"",C9*'Clothes Washer Calcs'!F39)</f>
        <v/>
      </c>
      <c r="J9" s="37" t="str">
        <f>IF(C9=0,"",C9*'Clothes Washer Calcs'!F40)</f>
        <v/>
      </c>
      <c r="K9" s="37" t="str">
        <f>IF(C9=0,"",D9*'General Assumptions'!$D$73+E9*'General Assumptions'!$D$74)</f>
        <v/>
      </c>
      <c r="L9" s="38" t="str">
        <f t="shared" si="0"/>
        <v/>
      </c>
      <c r="M9" s="38" t="str">
        <f>IF(C9=0,"",IF(E9=0,"-",E9/(I9+E9)))</f>
        <v/>
      </c>
      <c r="N9" s="38" t="str">
        <f>IF(C9=0,"",IF(F9=0,"-",F9/(J9+F9)))</f>
        <v/>
      </c>
      <c r="O9" s="73" t="str">
        <f>IF(C9=0,"",(INPUTS!K16-INPUTS!L16)*C9)</f>
        <v/>
      </c>
      <c r="P9" s="74" t="str">
        <f t="shared" si="1"/>
        <v/>
      </c>
      <c r="Q9" s="37">
        <f>'Clothes Washer Calcs'!E22</f>
        <v>11</v>
      </c>
      <c r="R9" s="73" t="str">
        <f>IF(C9=0,"",PV('General Assumptions'!B$71,Q9,-G9,,0))</f>
        <v/>
      </c>
      <c r="S9" s="73" t="str">
        <f t="shared" ref="S9:S14" si="2">IF(C9=0,"",R9-O9)</f>
        <v/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30" ht="15.95" customHeight="1">
      <c r="A10" s="49"/>
      <c r="B10" s="334" t="s">
        <v>150</v>
      </c>
      <c r="C10" s="36">
        <f>INPUTS!D18</f>
        <v>0</v>
      </c>
      <c r="D10" s="37" t="str">
        <f>IF(C10=0,"",C10*'Dehumidifer Calcs'!D26)</f>
        <v/>
      </c>
      <c r="E10" s="236" t="s">
        <v>87</v>
      </c>
      <c r="F10" s="72" t="s">
        <v>87</v>
      </c>
      <c r="G10" s="73" t="str">
        <f>IF(C10=0,"",'General Assumptions'!$C$8*D10)</f>
        <v/>
      </c>
      <c r="H10" s="37" t="str">
        <f>IF(C10=0,"",C10*'Dehumidifer Calcs'!C26)</f>
        <v/>
      </c>
      <c r="I10" s="236" t="s">
        <v>87</v>
      </c>
      <c r="J10" s="72" t="s">
        <v>87</v>
      </c>
      <c r="K10" s="37" t="str">
        <f>IF(C10=0,"",D10*'General Assumptions'!$D$73)</f>
        <v/>
      </c>
      <c r="L10" s="38" t="str">
        <f t="shared" si="0"/>
        <v/>
      </c>
      <c r="M10" s="72" t="s">
        <v>87</v>
      </c>
      <c r="N10" s="72" t="s">
        <v>87</v>
      </c>
      <c r="O10" s="73" t="str">
        <f>IF(C10=0,"",(INPUTS!I18-INPUTS!J18)*C10)</f>
        <v/>
      </c>
      <c r="P10" s="74" t="str">
        <f t="shared" si="1"/>
        <v/>
      </c>
      <c r="Q10" s="37">
        <f>'Dehumidifer Calcs'!D22</f>
        <v>12</v>
      </c>
      <c r="R10" s="73" t="str">
        <f>IF(C10=0,"",PV('General Assumptions'!B$71,Q10,-G10,,0))</f>
        <v/>
      </c>
      <c r="S10" s="73" t="str">
        <f t="shared" si="2"/>
        <v/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1:30" ht="15.95" customHeight="1">
      <c r="A11" s="49"/>
      <c r="B11" s="334" t="s">
        <v>98</v>
      </c>
      <c r="C11" s="36">
        <f>INPUTS!D20</f>
        <v>0</v>
      </c>
      <c r="D11" s="37" t="str">
        <f>IF(C11=0,"",C11*'Dishwasher Calcs'!F26)</f>
        <v/>
      </c>
      <c r="E11" s="237" t="str">
        <f>IF(C11=0,"",C11*'Dishwasher Calcs'!F27)</f>
        <v/>
      </c>
      <c r="F11" s="37" t="str">
        <f>IF(C11=0,"",C11*'Dishwasher Calcs'!F28)</f>
        <v/>
      </c>
      <c r="G11" s="73" t="str">
        <f>IF(C11=0,"",'General Assumptions'!$C$8*D11+'General Assumptions'!$C$9*E11+'General Assumptions'!$C$10/1000*F11)</f>
        <v/>
      </c>
      <c r="H11" s="37" t="str">
        <f>IF(C11=0,"",C11*'Dishwasher Calcs'!E26)</f>
        <v/>
      </c>
      <c r="I11" s="237" t="str">
        <f>IF(C11=0,"",C11*'Dishwasher Calcs'!E27)</f>
        <v/>
      </c>
      <c r="J11" s="37" t="str">
        <f>IF(C11=0,"",C11*'Dishwasher Calcs'!E28)</f>
        <v/>
      </c>
      <c r="K11" s="37" t="str">
        <f>IF(C11=0,"",D11*'General Assumptions'!$D$73+E11*'General Assumptions'!$D$74)</f>
        <v/>
      </c>
      <c r="L11" s="38" t="str">
        <f t="shared" si="0"/>
        <v/>
      </c>
      <c r="M11" s="38" t="str">
        <f>IF(C11=0,"",IF(E11=0,"-",E11/(I11+E11)))</f>
        <v/>
      </c>
      <c r="N11" s="38" t="str">
        <f>IF(C11=0,"",IF(F11=0,"-",F11/(J11+F11)))</f>
        <v/>
      </c>
      <c r="O11" s="73" t="str">
        <f>IF(C11=0,"",(INPUTS!J20-INPUTS!K20)*C11)</f>
        <v/>
      </c>
      <c r="P11" s="74" t="str">
        <f t="shared" si="1"/>
        <v/>
      </c>
      <c r="Q11" s="37">
        <f>'Dishwasher Calcs'!E17</f>
        <v>10</v>
      </c>
      <c r="R11" s="73" t="str">
        <f>IF(C11=0,"",PV('General Assumptions'!B$71,Q11,-G11,,0))</f>
        <v/>
      </c>
      <c r="S11" s="73" t="str">
        <f t="shared" si="2"/>
        <v/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30" ht="15.95" customHeight="1">
      <c r="A12" s="49"/>
      <c r="B12" s="334" t="s">
        <v>100</v>
      </c>
      <c r="C12" s="36">
        <f>INPUTS!D24</f>
        <v>0</v>
      </c>
      <c r="D12" s="37" t="str">
        <f>IF(C12=0,"",C12*'Freezer Calcs'!E36)</f>
        <v/>
      </c>
      <c r="E12" s="236" t="s">
        <v>87</v>
      </c>
      <c r="F12" s="72" t="s">
        <v>87</v>
      </c>
      <c r="G12" s="73" t="str">
        <f>IF(C12=0,"",'General Assumptions'!$C$8*D12)</f>
        <v/>
      </c>
      <c r="H12" s="37" t="str">
        <f>IF(C12=0,"",C12*'Freezer Calcs'!D36)</f>
        <v/>
      </c>
      <c r="I12" s="236" t="s">
        <v>87</v>
      </c>
      <c r="J12" s="72" t="s">
        <v>87</v>
      </c>
      <c r="K12" s="37" t="str">
        <f>IF(C12=0,"",D12*'General Assumptions'!$D$73)</f>
        <v/>
      </c>
      <c r="L12" s="38" t="str">
        <f t="shared" si="0"/>
        <v/>
      </c>
      <c r="M12" s="72" t="s">
        <v>87</v>
      </c>
      <c r="N12" s="72" t="s">
        <v>87</v>
      </c>
      <c r="O12" s="73" t="str">
        <f>IF(C12=0,"",(INPUTS!J24-INPUTS!K24)*C12)</f>
        <v/>
      </c>
      <c r="P12" s="74" t="str">
        <f t="shared" si="1"/>
        <v/>
      </c>
      <c r="Q12" s="37">
        <f>'Freezer Calcs'!G33</f>
        <v>12</v>
      </c>
      <c r="R12" s="73" t="str">
        <f>IF(C12=0,"",PV('General Assumptions'!B$71,Q12,-G12,,0))</f>
        <v/>
      </c>
      <c r="S12" s="73" t="str">
        <f t="shared" si="2"/>
        <v/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30" ht="15.95" customHeight="1">
      <c r="A13" s="49"/>
      <c r="B13" s="394" t="s">
        <v>99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6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1:30" ht="15.95" customHeight="1">
      <c r="A14" s="49"/>
      <c r="B14" s="335" t="s">
        <v>353</v>
      </c>
      <c r="C14" s="36">
        <f>INPUTS!D22</f>
        <v>0</v>
      </c>
      <c r="D14" s="37" t="str">
        <f>IF(C14=0,"",C14*'Refrigerator Calcs'!E40)</f>
        <v/>
      </c>
      <c r="E14" s="236" t="s">
        <v>87</v>
      </c>
      <c r="F14" s="72" t="s">
        <v>87</v>
      </c>
      <c r="G14" s="73" t="str">
        <f>IF(C14=0,"",'General Assumptions'!$C$8*D14)</f>
        <v/>
      </c>
      <c r="H14" s="37" t="str">
        <f>IF(C14=0,"",C14*'Refrigerator Calcs'!D40)</f>
        <v/>
      </c>
      <c r="I14" s="236" t="s">
        <v>87</v>
      </c>
      <c r="J14" s="72" t="s">
        <v>87</v>
      </c>
      <c r="K14" s="37" t="str">
        <f>IF(C14=0,"",D14*'General Assumptions'!$D$73)</f>
        <v/>
      </c>
      <c r="L14" s="38" t="str">
        <f t="shared" si="0"/>
        <v/>
      </c>
      <c r="M14" s="72" t="s">
        <v>87</v>
      </c>
      <c r="N14" s="72" t="s">
        <v>87</v>
      </c>
      <c r="O14" s="73" t="str">
        <f>IF(C14=0,"",(INPUTS!J22-INPUTS!K22)*C14)</f>
        <v/>
      </c>
      <c r="P14" s="74" t="str">
        <f t="shared" si="1"/>
        <v/>
      </c>
      <c r="Q14" s="37">
        <f>'Refrigerator Calcs'!G37</f>
        <v>12</v>
      </c>
      <c r="R14" s="73" t="str">
        <f>IF(C14=0,"",PV('General Assumptions'!B$71,Q14,-G14,,0))</f>
        <v/>
      </c>
      <c r="S14" s="73" t="str">
        <f t="shared" si="2"/>
        <v/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1:30" ht="15.95" customHeight="1">
      <c r="A15" s="49"/>
      <c r="B15" s="335" t="s">
        <v>354</v>
      </c>
      <c r="C15" s="36">
        <f>INPUTS!D23</f>
        <v>0</v>
      </c>
      <c r="D15" s="37" t="str">
        <f>IF(C15=0,"",C15*'Compact Refrigerator Calcs'!E34)</f>
        <v/>
      </c>
      <c r="E15" s="236" t="s">
        <v>87</v>
      </c>
      <c r="F15" s="72" t="s">
        <v>87</v>
      </c>
      <c r="G15" s="73" t="str">
        <f>IF(C15=0,"",'General Assumptions'!$C$8*D15)</f>
        <v/>
      </c>
      <c r="H15" s="37" t="str">
        <f>IF(C15=0,"",C15*'Compact Refrigerator Calcs'!D34)</f>
        <v/>
      </c>
      <c r="I15" s="236" t="s">
        <v>87</v>
      </c>
      <c r="J15" s="72" t="s">
        <v>87</v>
      </c>
      <c r="K15" s="37" t="str">
        <f>IF(C15=0,"",D15*'General Assumptions'!$D$73)</f>
        <v/>
      </c>
      <c r="L15" s="38" t="str">
        <f>IF(C15=0,"",D15/(H15+D15))</f>
        <v/>
      </c>
      <c r="M15" s="72" t="s">
        <v>87</v>
      </c>
      <c r="N15" s="72" t="s">
        <v>87</v>
      </c>
      <c r="O15" s="73" t="str">
        <f>IF(C15=0,"",(INPUTS!J23-INPUTS!K23)*C15)</f>
        <v/>
      </c>
      <c r="P15" s="74" t="str">
        <f>IF(C15=0,"",IF(O15&lt;=0,"immediate",IF(O15/G15&gt;Q15,"more than "&amp;ROUND(Q15,0),ROUND(O15/G15,1))))</f>
        <v/>
      </c>
      <c r="Q15" s="37">
        <f>'Compact Refrigerator Calcs'!G31</f>
        <v>12</v>
      </c>
      <c r="R15" s="73" t="str">
        <f>IF(C15=0,"",PV('General Assumptions'!B$71,Q15,-G15,,0))</f>
        <v/>
      </c>
      <c r="S15" s="73" t="str">
        <f>IF(C15=0,"",R15-O15)</f>
        <v/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1:30" s="54" customFormat="1" ht="15.95" customHeight="1">
      <c r="A16" s="53"/>
      <c r="B16" s="325" t="s">
        <v>0</v>
      </c>
      <c r="C16" s="326">
        <f t="shared" ref="C16:K16" si="3">SUM(C8:C15)</f>
        <v>0</v>
      </c>
      <c r="D16" s="326">
        <f t="shared" si="3"/>
        <v>0</v>
      </c>
      <c r="E16" s="327">
        <f t="shared" si="3"/>
        <v>0</v>
      </c>
      <c r="F16" s="326">
        <f t="shared" si="3"/>
        <v>0</v>
      </c>
      <c r="G16" s="328">
        <f t="shared" si="3"/>
        <v>0</v>
      </c>
      <c r="H16" s="326">
        <f t="shared" si="3"/>
        <v>0</v>
      </c>
      <c r="I16" s="327">
        <f t="shared" si="3"/>
        <v>0</v>
      </c>
      <c r="J16" s="326">
        <f t="shared" si="3"/>
        <v>0</v>
      </c>
      <c r="K16" s="326">
        <f t="shared" si="3"/>
        <v>0</v>
      </c>
      <c r="L16" s="329" t="str">
        <f>IF(D16=0,"-",D16/(H16+D16))</f>
        <v>-</v>
      </c>
      <c r="M16" s="329" t="str">
        <f>IF(E16=0,"-",E16/(I16+E16))</f>
        <v>-</v>
      </c>
      <c r="N16" s="329" t="str">
        <f>IF(F16=0,"-",F16/(J16+F16))</f>
        <v>-</v>
      </c>
      <c r="O16" s="328">
        <f>SUM(O8:O15)</f>
        <v>0</v>
      </c>
      <c r="P16" s="330" t="str">
        <f>IF(C16=0,"",IF(O16&lt;=0,"immediate",O16/G16))</f>
        <v/>
      </c>
      <c r="Q16" s="329" t="s">
        <v>87</v>
      </c>
      <c r="R16" s="328">
        <f>SUM(R8:R15)</f>
        <v>0</v>
      </c>
      <c r="S16" s="328">
        <f>SUM(S8:S15)</f>
        <v>0</v>
      </c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s="57" customFormat="1" ht="30" customHeight="1">
      <c r="A17" s="55"/>
      <c r="B17" s="332" t="s">
        <v>95</v>
      </c>
      <c r="C17" s="333" t="s">
        <v>96</v>
      </c>
      <c r="D17" s="23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s="57" customFormat="1" ht="12.75" customHeight="1">
      <c r="A18" s="55"/>
      <c r="B18" s="233"/>
      <c r="C18" s="333" t="s">
        <v>97</v>
      </c>
      <c r="D18" s="23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57.95" customHeight="1">
      <c r="A19" s="49"/>
      <c r="D19" s="389" t="s">
        <v>352</v>
      </c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90"/>
      <c r="Q19" s="331"/>
      <c r="R19" s="194"/>
      <c r="S19" s="5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1:30" ht="39.950000000000003" customHeight="1">
      <c r="A20" s="392" t="s">
        <v>143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221"/>
      <c r="Q20" s="221"/>
      <c r="R20" s="221"/>
      <c r="S20" s="221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1:30" ht="15" customHeight="1">
      <c r="A21" s="392" t="s">
        <v>91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215"/>
      <c r="Q21" s="221"/>
      <c r="R21" s="221"/>
      <c r="S21" s="221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 ht="15" customHeight="1">
      <c r="A22" s="391" t="s">
        <v>160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234"/>
      <c r="M22" s="234"/>
      <c r="N22" s="234"/>
      <c r="O22" s="235"/>
      <c r="P22" s="163"/>
      <c r="Q22" s="163"/>
      <c r="R22" s="163"/>
      <c r="S22" s="163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30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1:30" ht="15.75">
      <c r="A26" s="49"/>
      <c r="B26" s="49"/>
      <c r="C26" s="121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1:30" ht="15.75">
      <c r="A27" s="49"/>
      <c r="B27" s="49"/>
      <c r="C27" s="12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1:30" ht="15.75">
      <c r="A28" s="49"/>
      <c r="B28" s="49"/>
      <c r="C28" s="122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1:30" ht="15.75">
      <c r="A29" s="49"/>
      <c r="B29" s="49"/>
      <c r="C29" s="12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0" spans="1:3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</row>
    <row r="31" spans="1:30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</row>
    <row r="32" spans="1:30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1:30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</row>
    <row r="34" spans="1:30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1:30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</row>
    <row r="36" spans="1:30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</row>
    <row r="37" spans="1:30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</row>
    <row r="38" spans="1:3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</row>
    <row r="39" spans="1:30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</row>
    <row r="40" spans="1:3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</row>
    <row r="41" spans="1:30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</row>
    <row r="42" spans="1:30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0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1:30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</row>
    <row r="45" spans="1:30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</row>
    <row r="46" spans="1:30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1:30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0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</row>
    <row r="49" spans="1:30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</row>
    <row r="50" spans="1:3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</row>
    <row r="51" spans="1:30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</row>
    <row r="52" spans="1:30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1:30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</row>
    <row r="54" spans="1:30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</row>
    <row r="55" spans="1:30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</row>
    <row r="56" spans="1:30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</row>
    <row r="57" spans="1:30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</row>
    <row r="58" spans="1:30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1:30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</row>
    <row r="60" spans="1:3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1:30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1:30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</row>
    <row r="63" spans="1:30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</row>
    <row r="64" spans="1:30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1:30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  <row r="66" spans="1:30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</row>
    <row r="67" spans="1:30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</row>
    <row r="68" spans="1:30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1:30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</row>
    <row r="72" spans="1:30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</row>
    <row r="73" spans="1:30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</row>
    <row r="74" spans="1:30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</row>
    <row r="75" spans="1:30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</row>
    <row r="76" spans="1:30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</row>
    <row r="77" spans="1:30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</row>
    <row r="78" spans="1:30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</row>
    <row r="79" spans="1:30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1:3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</row>
    <row r="81" spans="1:30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1:30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1:30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1:30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1:30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1:30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1:30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  <row r="90" spans="1:3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</row>
    <row r="91" spans="1:30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</row>
    <row r="92" spans="1:30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</row>
    <row r="93" spans="1:30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</row>
    <row r="94" spans="1:30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</row>
    <row r="95" spans="1:30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</row>
    <row r="96" spans="1:30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</row>
    <row r="97" spans="1:30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</row>
    <row r="98" spans="1:30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</row>
    <row r="99" spans="1:30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</row>
    <row r="100" spans="1:3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</row>
    <row r="101" spans="1:30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</row>
    <row r="102" spans="1:30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</row>
    <row r="103" spans="1:30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</row>
    <row r="104" spans="1:30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</row>
    <row r="105" spans="1:30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</row>
    <row r="106" spans="1:30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1:30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1:30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1:30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</row>
    <row r="110" spans="1:3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</row>
    <row r="111" spans="1:30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</row>
    <row r="112" spans="1:30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</row>
    <row r="113" spans="1:30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1:30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</row>
    <row r="115" spans="1:30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</row>
    <row r="116" spans="1:30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</row>
    <row r="117" spans="1:30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</row>
    <row r="118" spans="1:30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</row>
    <row r="119" spans="1:30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</row>
    <row r="120" spans="1:3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</row>
    <row r="121" spans="1:30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</row>
    <row r="122" spans="1:30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</row>
    <row r="123" spans="1:30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</row>
    <row r="124" spans="1:30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</row>
    <row r="125" spans="1:30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</row>
    <row r="126" spans="1:30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</row>
    <row r="127" spans="1:30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</row>
    <row r="128" spans="1:30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</row>
    <row r="129" spans="1:30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</row>
    <row r="130" spans="1:3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</row>
    <row r="131" spans="1:30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</row>
    <row r="132" spans="1:30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1:30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1:30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1:30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1:30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</row>
    <row r="137" spans="1:30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</row>
    <row r="138" spans="1:30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</row>
    <row r="139" spans="1:30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</row>
    <row r="140" spans="1:3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</row>
    <row r="141" spans="1:30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</row>
    <row r="142" spans="1:30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</row>
    <row r="143" spans="1:30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</row>
    <row r="144" spans="1:30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</row>
    <row r="145" spans="1:30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</row>
    <row r="146" spans="1:30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</row>
    <row r="147" spans="1:30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</row>
    <row r="148" spans="1:30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</row>
    <row r="149" spans="1:30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</row>
    <row r="150" spans="1:3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</row>
    <row r="151" spans="1:30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spans="1:30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</row>
    <row r="153" spans="1:30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</row>
    <row r="154" spans="1:30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</row>
    <row r="155" spans="1:30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</row>
    <row r="156" spans="1:30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</row>
    <row r="157" spans="1:30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</row>
    <row r="158" spans="1:30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</row>
    <row r="159" spans="1:30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</row>
    <row r="160" spans="1:3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spans="1:30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spans="1:30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</row>
    <row r="163" spans="1:30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</row>
    <row r="164" spans="1:30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</row>
    <row r="165" spans="1:30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</row>
    <row r="166" spans="1:30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</row>
    <row r="167" spans="1:30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</row>
    <row r="168" spans="1:30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</row>
    <row r="169" spans="1:30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</row>
    <row r="170" spans="1:3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</row>
    <row r="171" spans="1:30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1:30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spans="1:30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</row>
    <row r="174" spans="1:30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</row>
    <row r="175" spans="1:30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</row>
    <row r="176" spans="1:30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</row>
    <row r="177" spans="1:30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</row>
    <row r="178" spans="1:30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</row>
    <row r="179" spans="1:30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</row>
    <row r="180" spans="1:3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</row>
    <row r="181" spans="1:30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</row>
    <row r="182" spans="1:30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</row>
    <row r="183" spans="1:30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</row>
    <row r="184" spans="1:30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</row>
    <row r="185" spans="1:30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</row>
    <row r="186" spans="1:30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spans="1:30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spans="1:30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</row>
    <row r="189" spans="1:30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</row>
    <row r="190" spans="1:3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</row>
    <row r="191" spans="1:30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</row>
    <row r="192" spans="1:30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</row>
    <row r="193" spans="1:30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</row>
    <row r="194" spans="1:30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</row>
    <row r="195" spans="1:30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</row>
    <row r="196" spans="1:30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</row>
    <row r="197" spans="1:30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</row>
    <row r="198" spans="1:30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</row>
    <row r="199" spans="1:30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</row>
    <row r="200" spans="1:3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</row>
    <row r="201" spans="1:30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</row>
    <row r="202" spans="1:30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</row>
    <row r="203" spans="1:30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</row>
    <row r="204" spans="1:30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</row>
    <row r="205" spans="1:30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</row>
    <row r="206" spans="1:30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spans="1:30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spans="1:30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</row>
    <row r="209" spans="1:30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</row>
    <row r="210" spans="1:3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</row>
    <row r="211" spans="1:30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</row>
    <row r="212" spans="1:30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</row>
    <row r="213" spans="1:30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</row>
    <row r="214" spans="1:30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</row>
    <row r="215" spans="1:30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</row>
    <row r="216" spans="1:30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</row>
    <row r="217" spans="1:30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</row>
    <row r="218" spans="1:30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</row>
    <row r="219" spans="1:30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</row>
    <row r="220" spans="1:3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</row>
    <row r="221" spans="1:30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</row>
    <row r="222" spans="1:30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</row>
    <row r="223" spans="1:30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</row>
    <row r="224" spans="1:30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</row>
    <row r="225" spans="1:30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</row>
    <row r="226" spans="1:30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</row>
    <row r="227" spans="1:30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</row>
    <row r="228" spans="1:30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</row>
    <row r="229" spans="1:30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</row>
    <row r="230" spans="1:3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</row>
    <row r="231" spans="1:30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</row>
    <row r="232" spans="1:30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</row>
    <row r="233" spans="1:30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</row>
    <row r="234" spans="1:30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</row>
    <row r="235" spans="1:30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</row>
    <row r="236" spans="1:30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</row>
    <row r="237" spans="1:30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</row>
    <row r="238" spans="1:30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</row>
    <row r="239" spans="1:30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</row>
    <row r="240" spans="1:3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</row>
    <row r="241" spans="1:30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</row>
    <row r="242" spans="1:30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</row>
    <row r="243" spans="1:30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</row>
    <row r="244" spans="1:30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</row>
    <row r="245" spans="1:30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</row>
    <row r="246" spans="1:30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</row>
    <row r="247" spans="1:30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</row>
    <row r="248" spans="1:30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</row>
    <row r="249" spans="1:30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</row>
    <row r="250" spans="1:30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</row>
    <row r="251" spans="1:30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</row>
    <row r="252" spans="1:30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</row>
    <row r="253" spans="1:30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</row>
    <row r="254" spans="1:30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</row>
    <row r="255" spans="1:30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</row>
    <row r="256" spans="1:30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</row>
    <row r="257" spans="1:30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</row>
    <row r="258" spans="1:30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</row>
    <row r="259" spans="1:30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</row>
    <row r="260" spans="1:30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</row>
    <row r="261" spans="1:30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</row>
    <row r="262" spans="1:30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</row>
    <row r="263" spans="1:30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</row>
    <row r="264" spans="1:30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</row>
    <row r="265" spans="1:30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</row>
    <row r="266" spans="1:30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</row>
    <row r="267" spans="1:30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</row>
    <row r="268" spans="1:30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</row>
    <row r="269" spans="1:30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</row>
    <row r="270" spans="1:30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</row>
    <row r="271" spans="1:30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</row>
    <row r="272" spans="1:30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</row>
    <row r="273" spans="1:30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</row>
    <row r="274" spans="1:30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</row>
    <row r="275" spans="1:30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</row>
    <row r="276" spans="1:30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</row>
    <row r="277" spans="1:30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</row>
    <row r="278" spans="1:30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</row>
    <row r="279" spans="1:30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</row>
    <row r="280" spans="1:30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</row>
    <row r="281" spans="1:30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</row>
    <row r="282" spans="1:30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</row>
    <row r="283" spans="1:30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</row>
    <row r="284" spans="1:30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</row>
    <row r="285" spans="1:30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</row>
    <row r="286" spans="1:30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</row>
    <row r="287" spans="1:30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</row>
    <row r="288" spans="1:30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</row>
    <row r="289" spans="1:30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</row>
    <row r="290" spans="1:30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</row>
    <row r="291" spans="1:30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</row>
    <row r="292" spans="1:30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</row>
    <row r="293" spans="1:30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</row>
    <row r="294" spans="1:30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</row>
    <row r="295" spans="1:30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</row>
    <row r="296" spans="1:30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</row>
    <row r="297" spans="1:30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</row>
    <row r="298" spans="1:30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</row>
    <row r="299" spans="1:30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</row>
    <row r="300" spans="1:30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</row>
    <row r="301" spans="1:30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</row>
    <row r="302" spans="1:30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</row>
    <row r="303" spans="1:30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</row>
    <row r="304" spans="1:30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</row>
    <row r="305" spans="1:30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</row>
    <row r="306" spans="1:30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</row>
    <row r="307" spans="1:30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</row>
    <row r="308" spans="1:30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</row>
    <row r="309" spans="1:30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</row>
    <row r="310" spans="1:30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</row>
    <row r="311" spans="1:30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</row>
    <row r="312" spans="1:30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</row>
    <row r="313" spans="1:30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</row>
    <row r="314" spans="1:30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</row>
    <row r="315" spans="1:30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</row>
    <row r="316" spans="1:30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</row>
    <row r="317" spans="1:30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</row>
    <row r="318" spans="1:30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</row>
    <row r="319" spans="1:30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</row>
    <row r="320" spans="1:30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</row>
    <row r="321" spans="1:30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</row>
    <row r="322" spans="1:30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</row>
    <row r="323" spans="1:30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</row>
    <row r="324" spans="1:30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</row>
    <row r="325" spans="1:30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</row>
    <row r="326" spans="1:30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</row>
    <row r="327" spans="1:30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</row>
    <row r="328" spans="1:30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</row>
    <row r="329" spans="1:30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</row>
    <row r="330" spans="1:30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</row>
    <row r="331" spans="1:30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</row>
    <row r="332" spans="1:30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</row>
    <row r="333" spans="1:30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</row>
    <row r="334" spans="1:30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</row>
    <row r="335" spans="1:30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</row>
    <row r="336" spans="1:30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</row>
    <row r="337" spans="1:30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</row>
    <row r="338" spans="1:30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</row>
    <row r="339" spans="1:30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</row>
    <row r="340" spans="1:30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</row>
    <row r="341" spans="1:30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</row>
    <row r="342" spans="1:30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</row>
    <row r="343" spans="1:30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</row>
    <row r="344" spans="1:30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</row>
    <row r="345" spans="1:30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</row>
    <row r="346" spans="1:30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</row>
    <row r="347" spans="1:30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</row>
    <row r="348" spans="1:30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</row>
    <row r="349" spans="1:30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</row>
    <row r="350" spans="1:30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</row>
    <row r="351" spans="1:30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</row>
    <row r="352" spans="1:30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</row>
    <row r="353" spans="1:30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</row>
    <row r="354" spans="1:30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</row>
    <row r="355" spans="1:30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</row>
    <row r="356" spans="1:30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</row>
    <row r="357" spans="1:30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</row>
    <row r="358" spans="1:30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</row>
    <row r="359" spans="1:30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</row>
    <row r="360" spans="1:30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</row>
    <row r="361" spans="1:30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</row>
    <row r="362" spans="1:30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</row>
    <row r="363" spans="1:30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</row>
    <row r="364" spans="1:30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</row>
    <row r="365" spans="1:30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</row>
    <row r="366" spans="1:30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</row>
    <row r="367" spans="1:30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</row>
    <row r="368" spans="1:30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</row>
    <row r="369" spans="1:30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</row>
    <row r="370" spans="1:30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</row>
    <row r="371" spans="1:30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</row>
    <row r="372" spans="1:30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</row>
    <row r="373" spans="1:30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</row>
    <row r="374" spans="1:30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</row>
    <row r="375" spans="1:30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</row>
    <row r="376" spans="1:30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</row>
    <row r="377" spans="1:30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</row>
    <row r="378" spans="1:30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</row>
    <row r="379" spans="1:30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</row>
    <row r="380" spans="1:30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</row>
    <row r="381" spans="1:30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</row>
    <row r="382" spans="1:30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</row>
    <row r="383" spans="1:30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</row>
    <row r="384" spans="1:30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</row>
    <row r="385" spans="1:30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</row>
    <row r="386" spans="1:30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</row>
    <row r="387" spans="1:30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</row>
    <row r="388" spans="1:30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</row>
    <row r="389" spans="1:30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</row>
    <row r="390" spans="1:30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</row>
    <row r="391" spans="1:30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</row>
    <row r="392" spans="1:30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</row>
    <row r="393" spans="1:30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</row>
    <row r="394" spans="1:30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</row>
    <row r="395" spans="1:30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</row>
    <row r="396" spans="1:30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</row>
    <row r="397" spans="1:30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</row>
    <row r="398" spans="1:30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</row>
    <row r="399" spans="1:30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</row>
    <row r="400" spans="1:30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</row>
    <row r="401" spans="1:30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</row>
    <row r="402" spans="1:30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</row>
    <row r="403" spans="1:30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</row>
    <row r="404" spans="1:30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</row>
    <row r="405" spans="1:30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</row>
    <row r="406" spans="1:30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</row>
    <row r="407" spans="1:30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</row>
    <row r="408" spans="1:30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</row>
    <row r="409" spans="1:30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</row>
    <row r="410" spans="1:30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</row>
    <row r="411" spans="1:30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</row>
    <row r="412" spans="1:30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</row>
    <row r="413" spans="1:30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</row>
    <row r="414" spans="1:30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</row>
    <row r="415" spans="1:30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</row>
    <row r="416" spans="1:30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</row>
    <row r="417" spans="1:30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</row>
    <row r="418" spans="1:30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</row>
    <row r="419" spans="1:30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</row>
    <row r="420" spans="1:30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</row>
    <row r="421" spans="1:30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</row>
    <row r="422" spans="1:30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</row>
    <row r="423" spans="1:30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</row>
    <row r="424" spans="1:30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</row>
    <row r="425" spans="1:30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</row>
    <row r="426" spans="1:30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</row>
    <row r="427" spans="1:30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</row>
    <row r="428" spans="1:30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</row>
    <row r="429" spans="1:30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</row>
    <row r="430" spans="1:30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</row>
    <row r="431" spans="1:30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</row>
    <row r="432" spans="1:30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</row>
    <row r="433" spans="1:30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</row>
    <row r="434" spans="1:30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</row>
    <row r="435" spans="1:30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</row>
    <row r="436" spans="1:30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</row>
    <row r="437" spans="1:30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</row>
    <row r="438" spans="1:30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</row>
    <row r="439" spans="1:30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</row>
    <row r="440" spans="1:30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</row>
    <row r="441" spans="1:30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</row>
    <row r="442" spans="1:30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</row>
    <row r="443" spans="1:30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</row>
    <row r="444" spans="1:30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</row>
    <row r="445" spans="1:30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</row>
    <row r="446" spans="1:30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</row>
    <row r="447" spans="1:30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</row>
    <row r="448" spans="1:30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</row>
    <row r="449" spans="1:30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</row>
    <row r="450" spans="1:30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</row>
    <row r="451" spans="1:30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</row>
    <row r="452" spans="1:30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</row>
    <row r="453" spans="1:30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</row>
    <row r="454" spans="1:30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</row>
    <row r="455" spans="1:30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</row>
    <row r="456" spans="1:30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</row>
    <row r="457" spans="1:30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</row>
    <row r="458" spans="1:30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</row>
    <row r="459" spans="1:30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</row>
    <row r="460" spans="1:30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</row>
    <row r="461" spans="1:30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</row>
    <row r="462" spans="1:30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</row>
    <row r="463" spans="1:30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</row>
    <row r="464" spans="1:30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</row>
    <row r="465" spans="1:30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</row>
    <row r="466" spans="1:30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</row>
    <row r="467" spans="1:30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</row>
    <row r="468" spans="1:30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</row>
    <row r="469" spans="1:30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</row>
    <row r="470" spans="1:30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</row>
    <row r="471" spans="1:30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</row>
    <row r="472" spans="1:30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</row>
    <row r="473" spans="1:30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</row>
    <row r="474" spans="1:30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</row>
    <row r="475" spans="1:30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</row>
    <row r="476" spans="1:30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</row>
    <row r="477" spans="1:30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</row>
    <row r="478" spans="1:30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</row>
    <row r="479" spans="1:30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</row>
    <row r="480" spans="1:30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</row>
    <row r="481" spans="1:30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</row>
    <row r="482" spans="1:30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</row>
    <row r="483" spans="1:30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</row>
    <row r="484" spans="1:30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</row>
    <row r="485" spans="1:30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</row>
    <row r="486" spans="1:30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</row>
    <row r="487" spans="1:30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</row>
    <row r="488" spans="1:30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</row>
    <row r="489" spans="1:30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</row>
    <row r="490" spans="1:30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</row>
    <row r="491" spans="1:30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</row>
    <row r="492" spans="1:30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</row>
    <row r="493" spans="1:30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</row>
    <row r="494" spans="1:30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</row>
    <row r="495" spans="1:30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</row>
    <row r="496" spans="1:30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</row>
    <row r="497" spans="1:30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</row>
    <row r="498" spans="1:30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</row>
    <row r="499" spans="1:30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</row>
    <row r="500" spans="1:30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</row>
    <row r="501" spans="1:30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</row>
    <row r="502" spans="1:30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</row>
    <row r="503" spans="1:30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</row>
    <row r="504" spans="1:30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</row>
    <row r="505" spans="1:30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</row>
    <row r="506" spans="1:30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</row>
    <row r="507" spans="1:30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</row>
    <row r="508" spans="1:30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</row>
    <row r="509" spans="1:30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</row>
    <row r="510" spans="1:30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</row>
    <row r="511" spans="1:30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</row>
    <row r="512" spans="1:30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</row>
    <row r="513" spans="1:30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</row>
    <row r="514" spans="1:30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</row>
    <row r="515" spans="1:30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</row>
    <row r="516" spans="1:30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</row>
    <row r="517" spans="1:30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</row>
    <row r="518" spans="1:30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</row>
    <row r="519" spans="1:30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</row>
    <row r="520" spans="1:30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</row>
    <row r="521" spans="1:30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</row>
    <row r="522" spans="1:30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</row>
    <row r="523" spans="1:30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</row>
    <row r="524" spans="1:30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</row>
    <row r="525" spans="1:30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</row>
    <row r="526" spans="1:30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</row>
    <row r="527" spans="1:30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</row>
    <row r="528" spans="1:30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</row>
    <row r="529" spans="1:30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</row>
    <row r="530" spans="1:30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</row>
    <row r="531" spans="1:30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</row>
    <row r="532" spans="1:30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</row>
    <row r="533" spans="1:30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</row>
    <row r="534" spans="1:30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</row>
    <row r="535" spans="1:30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</row>
    <row r="536" spans="1:30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</row>
    <row r="537" spans="1:30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</row>
    <row r="538" spans="1:30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</row>
    <row r="539" spans="1:30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</row>
    <row r="540" spans="1:30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</row>
    <row r="541" spans="1:30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</row>
    <row r="542" spans="1:30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</row>
    <row r="543" spans="1:30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</row>
    <row r="544" spans="1:30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</row>
    <row r="545" spans="1:30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</row>
    <row r="546" spans="1:30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</row>
    <row r="547" spans="1:30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</row>
    <row r="548" spans="1:30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</row>
    <row r="549" spans="1:30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</row>
    <row r="550" spans="1:30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</row>
    <row r="551" spans="1:30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</row>
    <row r="552" spans="1:30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</row>
    <row r="553" spans="1:30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</row>
    <row r="554" spans="1:30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</row>
    <row r="555" spans="1:30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</row>
    <row r="556" spans="1:30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</row>
    <row r="557" spans="1:30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</row>
    <row r="558" spans="1:30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</row>
    <row r="559" spans="1:30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</row>
    <row r="560" spans="1:30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</row>
    <row r="561" spans="1:30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</row>
    <row r="562" spans="1:30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</row>
    <row r="563" spans="1:30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</row>
    <row r="564" spans="1:30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</row>
    <row r="565" spans="1:30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</row>
    <row r="566" spans="1:30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</row>
    <row r="567" spans="1:30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</row>
    <row r="568" spans="1:30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</row>
    <row r="569" spans="1:30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</row>
    <row r="570" spans="1:30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</row>
    <row r="571" spans="1:30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</row>
    <row r="572" spans="1:30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</row>
    <row r="573" spans="1:30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</row>
    <row r="574" spans="1:30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</row>
    <row r="575" spans="1:30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</row>
    <row r="576" spans="1:30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</row>
    <row r="577" spans="1:30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</row>
    <row r="578" spans="1:30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</row>
    <row r="579" spans="1:30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</row>
    <row r="580" spans="1:30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</row>
    <row r="581" spans="1:30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</row>
    <row r="582" spans="1:30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</row>
    <row r="583" spans="1:30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</row>
    <row r="584" spans="1:30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</row>
    <row r="585" spans="1:30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</row>
    <row r="586" spans="1:30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</row>
    <row r="587" spans="1:30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</row>
    <row r="588" spans="1:30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</row>
    <row r="589" spans="1:30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</row>
    <row r="590" spans="1:30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</row>
    <row r="591" spans="1:30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</row>
    <row r="592" spans="1:30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</row>
    <row r="593" spans="1:30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</row>
    <row r="594" spans="1:30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</row>
    <row r="595" spans="1:30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</row>
    <row r="596" spans="1:30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</row>
    <row r="597" spans="1:30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</row>
    <row r="598" spans="1:30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</row>
    <row r="599" spans="1:30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</row>
    <row r="600" spans="1:30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</row>
    <row r="601" spans="1:30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</row>
    <row r="602" spans="1:30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</row>
    <row r="603" spans="1:30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</row>
    <row r="604" spans="1:30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</row>
    <row r="605" spans="1:30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</row>
    <row r="606" spans="1:30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</row>
    <row r="607" spans="1:30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</row>
    <row r="608" spans="1:30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</row>
    <row r="609" spans="1:30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</row>
    <row r="610" spans="1:30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</row>
    <row r="611" spans="1:30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</row>
    <row r="612" spans="1:30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</row>
    <row r="613" spans="1:30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</row>
    <row r="614" spans="1:30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</row>
    <row r="615" spans="1:30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</row>
    <row r="616" spans="1:30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</row>
    <row r="617" spans="1:30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</row>
    <row r="618" spans="1:30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</row>
    <row r="619" spans="1:30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</row>
    <row r="620" spans="1:30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</row>
    <row r="621" spans="1:30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</row>
    <row r="622" spans="1:30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</row>
    <row r="623" spans="1:30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</row>
    <row r="624" spans="1:30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</row>
    <row r="625" spans="1:30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</row>
    <row r="626" spans="1:30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</row>
    <row r="627" spans="1:30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</row>
    <row r="628" spans="1:30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</row>
    <row r="629" spans="1:30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</row>
    <row r="630" spans="1:30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</row>
    <row r="631" spans="1:30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</row>
    <row r="632" spans="1:30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</row>
    <row r="633" spans="1:30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</row>
    <row r="634" spans="1:30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</row>
    <row r="635" spans="1:30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</row>
    <row r="636" spans="1:30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</row>
    <row r="637" spans="1:30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</row>
    <row r="638" spans="1:30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</row>
    <row r="639" spans="1:30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</row>
    <row r="640" spans="1:30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</row>
    <row r="641" spans="1:30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</row>
    <row r="642" spans="1:30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</row>
    <row r="643" spans="1:30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</row>
    <row r="644" spans="1:30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</row>
    <row r="645" spans="1:30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</row>
    <row r="646" spans="1:30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</row>
    <row r="647" spans="1:30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</row>
    <row r="648" spans="1:30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</row>
    <row r="649" spans="1:30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</row>
    <row r="650" spans="1:30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</row>
    <row r="651" spans="1:30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</row>
    <row r="652" spans="1:30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</row>
    <row r="653" spans="1:30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</row>
    <row r="654" spans="1:30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</row>
    <row r="655" spans="1:30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</row>
    <row r="656" spans="1:30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</row>
    <row r="657" spans="1:30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</row>
    <row r="658" spans="1:30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</row>
    <row r="659" spans="1:30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</row>
    <row r="660" spans="1:30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</row>
    <row r="661" spans="1:30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</row>
    <row r="662" spans="1:30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</row>
    <row r="663" spans="1:30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</row>
    <row r="664" spans="1:30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</row>
    <row r="665" spans="1:30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</row>
    <row r="666" spans="1:30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</row>
    <row r="667" spans="1:30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</row>
    <row r="668" spans="1:30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</row>
    <row r="669" spans="1:30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</row>
    <row r="670" spans="1:30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</row>
    <row r="671" spans="1:30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</row>
    <row r="672" spans="1:30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</row>
    <row r="673" spans="1:30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</row>
    <row r="674" spans="1:30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</row>
    <row r="675" spans="1:30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</row>
    <row r="676" spans="1:30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</row>
    <row r="677" spans="1:30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</row>
    <row r="678" spans="1:30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</row>
    <row r="679" spans="1:30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</row>
    <row r="680" spans="1:30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</row>
    <row r="681" spans="1:30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</row>
    <row r="682" spans="1:30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</row>
    <row r="683" spans="1:30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</row>
    <row r="684" spans="1:30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</row>
    <row r="685" spans="1:30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</row>
    <row r="686" spans="1:30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</row>
    <row r="687" spans="1:30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</row>
    <row r="688" spans="1:30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</row>
    <row r="689" spans="1:30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</row>
    <row r="690" spans="1:30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</row>
    <row r="691" spans="1:30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</row>
    <row r="692" spans="1:30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</row>
    <row r="693" spans="1:30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</row>
    <row r="694" spans="1:30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</row>
    <row r="695" spans="1:30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</row>
    <row r="696" spans="1:30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</row>
    <row r="697" spans="1:30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</row>
    <row r="698" spans="1:30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</row>
    <row r="699" spans="1:30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</row>
    <row r="700" spans="1:30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</row>
    <row r="701" spans="1:30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</row>
    <row r="702" spans="1:30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</row>
    <row r="703" spans="1:30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</row>
    <row r="704" spans="1:30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</row>
    <row r="705" spans="1:30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</row>
    <row r="706" spans="1:30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</row>
    <row r="707" spans="1:30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</row>
    <row r="708" spans="1:30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</row>
    <row r="709" spans="1:30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</row>
    <row r="710" spans="1:30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</row>
    <row r="711" spans="1:30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</row>
    <row r="712" spans="1:30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</row>
    <row r="713" spans="1:30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</row>
    <row r="714" spans="1:30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</row>
    <row r="715" spans="1:30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</row>
    <row r="716" spans="1:30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</row>
    <row r="717" spans="1:30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</row>
    <row r="718" spans="1:30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</row>
    <row r="719" spans="1:30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</row>
    <row r="720" spans="1:30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</row>
    <row r="721" spans="1:30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</row>
    <row r="722" spans="1:30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</row>
    <row r="723" spans="1:30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</row>
    <row r="724" spans="1:30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</row>
    <row r="725" spans="1:30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</row>
    <row r="726" spans="1:30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</row>
    <row r="727" spans="1:30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</row>
    <row r="728" spans="1:30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</row>
    <row r="729" spans="1:30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</row>
    <row r="730" spans="1:30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</row>
    <row r="731" spans="1:30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</row>
    <row r="732" spans="1:30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</row>
    <row r="733" spans="1:30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</row>
    <row r="734" spans="1:30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</row>
    <row r="735" spans="1:30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</row>
    <row r="736" spans="1:30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</row>
    <row r="737" spans="1:30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</row>
    <row r="738" spans="1:30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</row>
    <row r="739" spans="1:30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</row>
    <row r="740" spans="1:30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</row>
    <row r="741" spans="1:30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</row>
    <row r="742" spans="1:30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</row>
    <row r="743" spans="1:30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</row>
    <row r="744" spans="1:30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</row>
    <row r="745" spans="1:30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</row>
    <row r="746" spans="1:30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</row>
    <row r="747" spans="1:30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</row>
    <row r="748" spans="1:30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</row>
    <row r="749" spans="1:30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</row>
    <row r="750" spans="1:30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</row>
    <row r="751" spans="1:30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</row>
    <row r="752" spans="1:30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</row>
    <row r="753" spans="1:30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</row>
    <row r="754" spans="1:30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</row>
    <row r="755" spans="1:30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</row>
    <row r="756" spans="1:30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</row>
    <row r="757" spans="1:30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</row>
    <row r="758" spans="1:30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</row>
    <row r="759" spans="1:30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</row>
    <row r="760" spans="1:30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</row>
    <row r="761" spans="1:30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</row>
    <row r="762" spans="1:30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</row>
    <row r="763" spans="1:30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</row>
    <row r="764" spans="1:30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</row>
    <row r="765" spans="1:30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</row>
    <row r="766" spans="1:30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</row>
    <row r="767" spans="1:30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</row>
    <row r="768" spans="1:30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</row>
    <row r="769" spans="1:30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</row>
    <row r="770" spans="1:30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</row>
    <row r="771" spans="1:30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</row>
    <row r="772" spans="1:30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</row>
    <row r="773" spans="1:30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</row>
    <row r="774" spans="1:30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</row>
    <row r="775" spans="1:30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</row>
    <row r="776" spans="1:30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</row>
    <row r="777" spans="1:30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</row>
    <row r="778" spans="1:30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</row>
    <row r="779" spans="1:30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</row>
    <row r="780" spans="1:30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</row>
    <row r="781" spans="1:30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</row>
    <row r="782" spans="1:30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</row>
    <row r="783" spans="1:30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</row>
    <row r="784" spans="1:30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</row>
    <row r="785" spans="1:30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</row>
    <row r="786" spans="1:30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</row>
    <row r="787" spans="1:30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</row>
    <row r="788" spans="1:30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</row>
    <row r="789" spans="1:30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</row>
    <row r="790" spans="1:30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</row>
    <row r="791" spans="1:30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</row>
    <row r="792" spans="1:30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</row>
    <row r="793" spans="1:30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</row>
    <row r="794" spans="1:30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</row>
    <row r="795" spans="1:30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</row>
    <row r="796" spans="1:30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</row>
    <row r="797" spans="1:30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</row>
    <row r="798" spans="1:30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</row>
    <row r="799" spans="1:30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</row>
    <row r="800" spans="1:30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</row>
    <row r="801" spans="1:30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</row>
    <row r="802" spans="1:30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</row>
    <row r="803" spans="1:30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</row>
    <row r="804" spans="1:30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</row>
    <row r="805" spans="1:30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</row>
    <row r="806" spans="1:30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</row>
    <row r="807" spans="1:30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</row>
    <row r="808" spans="1:30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</row>
    <row r="809" spans="1:30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</row>
    <row r="810" spans="1:30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</row>
    <row r="811" spans="1:30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</row>
    <row r="812" spans="1:30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</row>
    <row r="813" spans="1:30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</row>
    <row r="814" spans="1:30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</row>
    <row r="815" spans="1:30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</row>
    <row r="816" spans="1:30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</row>
    <row r="817" spans="1:30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</row>
    <row r="818" spans="1:30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</row>
    <row r="819" spans="1:30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</row>
    <row r="820" spans="1:30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</row>
    <row r="821" spans="1:30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</row>
    <row r="822" spans="1:30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</row>
    <row r="823" spans="1:30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</row>
    <row r="824" spans="1:30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</row>
    <row r="825" spans="1:30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</row>
    <row r="826" spans="1:30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</row>
    <row r="827" spans="1:30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</row>
    <row r="828" spans="1:30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</row>
    <row r="829" spans="1:30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</row>
    <row r="830" spans="1:30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</row>
    <row r="831" spans="1:30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</row>
    <row r="832" spans="1:30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</row>
    <row r="833" spans="1:30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</row>
    <row r="834" spans="1:30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</row>
    <row r="835" spans="1:30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</row>
    <row r="836" spans="1:30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</row>
    <row r="837" spans="1:30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</row>
    <row r="838" spans="1:30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</row>
    <row r="839" spans="1:30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</row>
    <row r="840" spans="1:30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</row>
    <row r="841" spans="1:30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</row>
    <row r="842" spans="1:30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</row>
    <row r="843" spans="1:30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</row>
    <row r="844" spans="1:30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</row>
    <row r="845" spans="1:30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</row>
    <row r="846" spans="1:30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</row>
    <row r="847" spans="1:30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</row>
    <row r="848" spans="1:30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</row>
    <row r="849" spans="1:30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</row>
    <row r="850" spans="1:30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</row>
    <row r="851" spans="1:30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</row>
    <row r="852" spans="1:30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</row>
    <row r="853" spans="1:30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</row>
    <row r="854" spans="1:30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</row>
    <row r="855" spans="1:30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</row>
    <row r="856" spans="1:30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</row>
    <row r="857" spans="1:30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</row>
    <row r="858" spans="1:30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</row>
    <row r="859" spans="1:30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</row>
    <row r="860" spans="1:30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</row>
    <row r="861" spans="1:30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</row>
    <row r="862" spans="1:30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</row>
    <row r="863" spans="1:30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</row>
    <row r="864" spans="1:30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</row>
    <row r="865" spans="1:30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</row>
    <row r="866" spans="1:30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</row>
    <row r="867" spans="1:30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</row>
    <row r="868" spans="1:30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</row>
    <row r="869" spans="1:30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</row>
    <row r="870" spans="1:30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</row>
    <row r="871" spans="1:30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</row>
    <row r="872" spans="1:30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</row>
    <row r="873" spans="1:30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</row>
    <row r="874" spans="1:30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</row>
    <row r="875" spans="1:30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</row>
    <row r="876" spans="1:30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</row>
    <row r="877" spans="1:30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</row>
    <row r="878" spans="1:30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</row>
    <row r="879" spans="1:30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</row>
    <row r="880" spans="1:3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</row>
    <row r="881" spans="1:30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</row>
    <row r="882" spans="1:30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</row>
    <row r="883" spans="1:30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</row>
    <row r="884" spans="1:30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</row>
    <row r="885" spans="1:30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</row>
    <row r="886" spans="1:30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</row>
    <row r="887" spans="1:30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</row>
    <row r="888" spans="1:30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</row>
    <row r="889" spans="1:30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</row>
    <row r="890" spans="1:3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</row>
    <row r="891" spans="1:30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</row>
    <row r="892" spans="1:30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</row>
    <row r="893" spans="1:30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</row>
    <row r="894" spans="1:30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</row>
    <row r="895" spans="1:30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</row>
    <row r="896" spans="1:30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</row>
    <row r="897" spans="1:30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</row>
    <row r="898" spans="1:30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</row>
    <row r="899" spans="1:30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</row>
    <row r="900" spans="1:30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</row>
    <row r="901" spans="1:30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</row>
    <row r="902" spans="1:30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</row>
    <row r="903" spans="1:30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</row>
    <row r="904" spans="1:30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</row>
    <row r="905" spans="1:30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</row>
    <row r="906" spans="1:30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</row>
    <row r="907" spans="1:30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</row>
    <row r="908" spans="1:30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</row>
    <row r="909" spans="1:30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</row>
    <row r="910" spans="1:30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</row>
    <row r="911" spans="1:30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</row>
    <row r="912" spans="1:30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</row>
    <row r="913" spans="1:30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</row>
    <row r="914" spans="1:30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</row>
    <row r="915" spans="1:30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</row>
    <row r="916" spans="1:30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</row>
    <row r="917" spans="1:30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</row>
    <row r="918" spans="1:30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</row>
    <row r="919" spans="1:30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</row>
    <row r="920" spans="1:30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</row>
    <row r="921" spans="1:30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</row>
    <row r="922" spans="1:30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</row>
    <row r="923" spans="1:30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</row>
    <row r="924" spans="1:30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</row>
    <row r="925" spans="1:30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</row>
    <row r="926" spans="1:30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</row>
    <row r="927" spans="1:30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</row>
    <row r="928" spans="1:30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</row>
    <row r="929" spans="1:30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</row>
    <row r="930" spans="1:30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</row>
    <row r="931" spans="1:30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</row>
    <row r="932" spans="1:30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</row>
    <row r="933" spans="1:30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</row>
    <row r="934" spans="1:30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</row>
    <row r="935" spans="1:30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</row>
    <row r="936" spans="1:30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</row>
    <row r="937" spans="1:30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</row>
    <row r="938" spans="1:30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</row>
    <row r="939" spans="1:30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</row>
    <row r="940" spans="1:30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</row>
    <row r="941" spans="1:30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</row>
    <row r="942" spans="1:30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</row>
    <row r="943" spans="1:30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</row>
    <row r="944" spans="1:30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</row>
    <row r="945" spans="1:30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</row>
    <row r="946" spans="1:30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</row>
    <row r="947" spans="1:30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</row>
    <row r="948" spans="1:30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</row>
    <row r="949" spans="1:30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</row>
    <row r="950" spans="1:30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</row>
    <row r="951" spans="1:30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</row>
    <row r="952" spans="1:30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</row>
    <row r="953" spans="1:30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</row>
    <row r="954" spans="1:30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</row>
    <row r="955" spans="1:30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</row>
    <row r="956" spans="1:30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</row>
    <row r="957" spans="1:30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</row>
    <row r="958" spans="1:30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</row>
    <row r="959" spans="1:30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</row>
    <row r="960" spans="1:30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</row>
    <row r="961" spans="1:30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</row>
    <row r="962" spans="1:30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</row>
    <row r="963" spans="1:30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</row>
    <row r="964" spans="1:30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</row>
    <row r="965" spans="1:30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</row>
    <row r="966" spans="1:30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</row>
    <row r="967" spans="1:30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</row>
    <row r="968" spans="1:30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</row>
    <row r="969" spans="1:30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</row>
    <row r="970" spans="1:30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</row>
    <row r="971" spans="1:30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</row>
    <row r="972" spans="1:30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</row>
    <row r="973" spans="1:30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</row>
    <row r="974" spans="1:30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</row>
    <row r="975" spans="1:30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</row>
    <row r="976" spans="1:30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</row>
    <row r="977" spans="1:30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</row>
    <row r="978" spans="1:30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</row>
    <row r="979" spans="1:30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</row>
    <row r="980" spans="1:3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</row>
    <row r="981" spans="1:30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</row>
    <row r="982" spans="1:30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</row>
    <row r="983" spans="1:30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</row>
    <row r="984" spans="1:30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</row>
    <row r="985" spans="1:30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</row>
    <row r="986" spans="1:30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</row>
    <row r="987" spans="1:30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</row>
    <row r="988" spans="1:30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</row>
    <row r="989" spans="1:30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</row>
    <row r="990" spans="1:30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</row>
    <row r="991" spans="1:30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</row>
    <row r="992" spans="1:30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</row>
    <row r="993" spans="1:30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</row>
    <row r="994" spans="1:30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</row>
    <row r="995" spans="1:30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</row>
    <row r="996" spans="1:30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</row>
    <row r="997" spans="1:30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</row>
    <row r="998" spans="1:30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</row>
    <row r="999" spans="1:30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</row>
    <row r="1000" spans="1:30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</row>
    <row r="1001" spans="1:30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</row>
    <row r="1002" spans="1:30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</row>
    <row r="1003" spans="1:30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</row>
    <row r="1004" spans="1:30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</row>
    <row r="1005" spans="1:30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</row>
    <row r="1006" spans="1:30">
      <c r="A1006" s="49"/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</row>
    <row r="1007" spans="1:30">
      <c r="A1007" s="49"/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</row>
    <row r="1008" spans="1:30">
      <c r="A1008" s="49"/>
      <c r="B1008" s="49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</row>
    <row r="1009" spans="1:30">
      <c r="A1009" s="49"/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</row>
    <row r="1010" spans="1:30">
      <c r="A1010" s="49"/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</row>
    <row r="1011" spans="1:30">
      <c r="A1011" s="49"/>
      <c r="B1011" s="49"/>
      <c r="C1011" s="49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</row>
    <row r="1012" spans="1:30">
      <c r="A1012" s="49"/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</row>
    <row r="1013" spans="1:30">
      <c r="A1013" s="49"/>
      <c r="B1013" s="49"/>
      <c r="C1013" s="49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</row>
    <row r="1014" spans="1:30">
      <c r="A1014" s="49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</row>
    <row r="1015" spans="1:30">
      <c r="A1015" s="49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</row>
    <row r="1016" spans="1:30">
      <c r="A1016" s="49"/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</row>
    <row r="1017" spans="1:30">
      <c r="A1017" s="49"/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</row>
    <row r="1018" spans="1:30">
      <c r="A1018" s="49"/>
      <c r="B1018" s="49"/>
      <c r="C1018" s="49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</row>
    <row r="1019" spans="1:30">
      <c r="A1019" s="49"/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</row>
    <row r="1020" spans="1:30">
      <c r="A1020" s="49"/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</row>
    <row r="1021" spans="1:30">
      <c r="A1021" s="49"/>
      <c r="B1021" s="49"/>
      <c r="C1021" s="49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</row>
    <row r="1022" spans="1:30">
      <c r="A1022" s="49"/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</row>
    <row r="1023" spans="1:30">
      <c r="A1023" s="49"/>
      <c r="B1023" s="49"/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</row>
    <row r="1024" spans="1:30">
      <c r="A1024" s="49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</row>
    <row r="1025" spans="1:30">
      <c r="A1025" s="49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</row>
    <row r="1026" spans="1:30">
      <c r="A1026" s="49"/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</row>
    <row r="1027" spans="1:30">
      <c r="A1027" s="49"/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</row>
    <row r="1028" spans="1:30">
      <c r="A1028" s="49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</row>
    <row r="1029" spans="1:30">
      <c r="A1029" s="49"/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</row>
    <row r="1030" spans="1:30">
      <c r="A1030" s="49"/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</row>
    <row r="1031" spans="1:30">
      <c r="A1031" s="49"/>
      <c r="B1031" s="49"/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</row>
    <row r="1032" spans="1:30">
      <c r="A1032" s="49"/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</row>
    <row r="1033" spans="1:30">
      <c r="A1033" s="49"/>
      <c r="B1033" s="49"/>
      <c r="C1033" s="49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</row>
    <row r="1034" spans="1:30">
      <c r="A1034" s="49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</row>
    <row r="1035" spans="1:30">
      <c r="A1035" s="49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</row>
    <row r="1036" spans="1:30">
      <c r="A1036" s="49"/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</row>
    <row r="1037" spans="1:30">
      <c r="A1037" s="49"/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</row>
    <row r="1038" spans="1:30">
      <c r="A1038" s="49"/>
      <c r="B1038" s="49"/>
      <c r="C1038" s="49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</row>
    <row r="1039" spans="1:30">
      <c r="A1039" s="49"/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</row>
    <row r="1040" spans="1:30">
      <c r="A1040" s="49"/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</row>
    <row r="1041" spans="1:30">
      <c r="A1041" s="49"/>
      <c r="B1041" s="49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</row>
    <row r="1042" spans="1:30">
      <c r="A1042" s="49"/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</row>
    <row r="1043" spans="1:30">
      <c r="A1043" s="49"/>
      <c r="B1043" s="49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</row>
    <row r="1044" spans="1:30">
      <c r="A1044" s="49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</row>
    <row r="1045" spans="1:30">
      <c r="A1045" s="49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</row>
    <row r="1046" spans="1:30">
      <c r="A1046" s="49"/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</row>
    <row r="1047" spans="1:30">
      <c r="A1047" s="49"/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</row>
    <row r="1048" spans="1:30">
      <c r="A1048" s="49"/>
      <c r="B1048" s="49"/>
      <c r="C1048" s="49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</row>
    <row r="1049" spans="1:30">
      <c r="A1049" s="49"/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</row>
    <row r="1050" spans="1:30">
      <c r="A1050" s="49"/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</row>
    <row r="1051" spans="1:30">
      <c r="A1051" s="49"/>
      <c r="B1051" s="49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</row>
    <row r="1052" spans="1:30">
      <c r="A1052" s="49"/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</row>
    <row r="1053" spans="1:30">
      <c r="A1053" s="49"/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</row>
    <row r="1054" spans="1:30">
      <c r="A1054" s="49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</row>
    <row r="1055" spans="1:30">
      <c r="A1055" s="49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</row>
    <row r="1056" spans="1:30">
      <c r="A1056" s="49"/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</row>
    <row r="1057" spans="1:30">
      <c r="A1057" s="49"/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</row>
    <row r="1058" spans="1:30">
      <c r="A1058" s="49"/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</row>
    <row r="1059" spans="1:30">
      <c r="A1059" s="49"/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</row>
    <row r="1060" spans="1:30">
      <c r="A1060" s="49"/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</row>
    <row r="1061" spans="1:30">
      <c r="A1061" s="49"/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</row>
    <row r="1062" spans="1:30">
      <c r="A1062" s="49"/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</row>
    <row r="1063" spans="1:30">
      <c r="A1063" s="49"/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</row>
    <row r="1064" spans="1:30">
      <c r="A1064" s="49"/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</row>
    <row r="1065" spans="1:30">
      <c r="A1065" s="49"/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</row>
    <row r="1066" spans="1:30">
      <c r="A1066" s="49"/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</row>
    <row r="1067" spans="1:30">
      <c r="A1067" s="49"/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</row>
    <row r="1068" spans="1:30">
      <c r="A1068" s="49"/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</row>
    <row r="1069" spans="1:30">
      <c r="A1069" s="49"/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</row>
    <row r="1070" spans="1:30">
      <c r="A1070" s="49"/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</row>
    <row r="1071" spans="1:30">
      <c r="A1071" s="49"/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</row>
    <row r="1072" spans="1:30">
      <c r="A1072" s="49"/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</row>
    <row r="1073" spans="1:30">
      <c r="A1073" s="49"/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</row>
    <row r="1074" spans="1:30">
      <c r="A1074" s="49"/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</row>
    <row r="1075" spans="1:30">
      <c r="A1075" s="49"/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</row>
    <row r="1076" spans="1:30">
      <c r="A1076" s="49"/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</row>
    <row r="1077" spans="1:30">
      <c r="A1077" s="49"/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</row>
    <row r="1078" spans="1:30">
      <c r="A1078" s="49"/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</row>
    <row r="1079" spans="1:30">
      <c r="A1079" s="49"/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</row>
    <row r="1080" spans="1:30">
      <c r="A1080" s="49"/>
      <c r="B1080" s="49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</row>
    <row r="1081" spans="1:30">
      <c r="A1081" s="49"/>
      <c r="B1081" s="49"/>
      <c r="C1081" s="4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</row>
    <row r="1082" spans="1:30">
      <c r="A1082" s="49"/>
      <c r="B1082" s="49"/>
      <c r="C1082" s="49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</row>
    <row r="1083" spans="1:30">
      <c r="A1083" s="49"/>
      <c r="B1083" s="49"/>
      <c r="C1083" s="49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</row>
    <row r="1084" spans="1:30">
      <c r="A1084" s="49"/>
      <c r="B1084" s="49"/>
      <c r="C1084" s="49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</row>
    <row r="1085" spans="1:30">
      <c r="A1085" s="49"/>
      <c r="B1085" s="49"/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</row>
    <row r="1086" spans="1:30">
      <c r="A1086" s="49"/>
      <c r="B1086" s="49"/>
      <c r="C1086" s="49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</row>
    <row r="1087" spans="1:30">
      <c r="A1087" s="49"/>
      <c r="B1087" s="49"/>
      <c r="C1087" s="49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</row>
    <row r="1088" spans="1:30">
      <c r="A1088" s="49"/>
      <c r="B1088" s="49"/>
      <c r="C1088" s="49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</row>
    <row r="1089" spans="1:30">
      <c r="A1089" s="49"/>
      <c r="B1089" s="49"/>
      <c r="C1089" s="49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</row>
    <row r="1090" spans="1:30">
      <c r="A1090" s="49"/>
      <c r="B1090" s="49"/>
      <c r="C1090" s="49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</row>
    <row r="1091" spans="1:30">
      <c r="A1091" s="49"/>
      <c r="B1091" s="49"/>
      <c r="C1091" s="49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</row>
    <row r="1092" spans="1:30">
      <c r="A1092" s="49"/>
      <c r="B1092" s="49"/>
      <c r="C1092" s="49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</row>
    <row r="1093" spans="1:30">
      <c r="A1093" s="49"/>
      <c r="B1093" s="49"/>
      <c r="C1093" s="49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</row>
    <row r="1094" spans="1:30">
      <c r="A1094" s="49"/>
      <c r="B1094" s="49"/>
      <c r="C1094" s="49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</row>
    <row r="1095" spans="1:30">
      <c r="A1095" s="49"/>
      <c r="B1095" s="49"/>
      <c r="C1095" s="49"/>
      <c r="D1095" s="49"/>
      <c r="E1095" s="49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</row>
    <row r="1096" spans="1:30">
      <c r="A1096" s="49"/>
      <c r="B1096" s="49"/>
      <c r="C1096" s="49"/>
      <c r="D1096" s="49"/>
      <c r="E1096" s="49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</row>
    <row r="1097" spans="1:30">
      <c r="A1097" s="49"/>
      <c r="B1097" s="49"/>
      <c r="C1097" s="49"/>
      <c r="D1097" s="49"/>
      <c r="E1097" s="49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</row>
    <row r="1098" spans="1:30">
      <c r="A1098" s="49"/>
      <c r="B1098" s="49"/>
      <c r="C1098" s="49"/>
      <c r="D1098" s="49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</row>
    <row r="1099" spans="1:30">
      <c r="A1099" s="49"/>
      <c r="B1099" s="49"/>
      <c r="C1099" s="49"/>
      <c r="D1099" s="49"/>
      <c r="E1099" s="49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</row>
    <row r="1100" spans="1:30">
      <c r="A1100" s="49"/>
      <c r="B1100" s="49"/>
      <c r="C1100" s="49"/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</row>
    <row r="1101" spans="1:30">
      <c r="A1101" s="49"/>
      <c r="B1101" s="49"/>
      <c r="C1101" s="49"/>
      <c r="D1101" s="49"/>
      <c r="E1101" s="49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</row>
    <row r="1102" spans="1:30">
      <c r="A1102" s="49"/>
      <c r="B1102" s="49"/>
      <c r="C1102" s="49"/>
      <c r="D1102" s="49"/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</row>
    <row r="1103" spans="1:30">
      <c r="A1103" s="49"/>
      <c r="B1103" s="49"/>
      <c r="C1103" s="49"/>
      <c r="D1103" s="49"/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</row>
    <row r="1104" spans="1:30">
      <c r="A1104" s="49"/>
      <c r="B1104" s="49"/>
      <c r="C1104" s="49"/>
      <c r="D1104" s="49"/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</row>
    <row r="1105" spans="1:30">
      <c r="A1105" s="49"/>
      <c r="B1105" s="49"/>
      <c r="C1105" s="49"/>
      <c r="D1105" s="49"/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</row>
    <row r="1106" spans="1:30">
      <c r="A1106" s="49"/>
      <c r="B1106" s="49"/>
      <c r="C1106" s="49"/>
      <c r="D1106" s="49"/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</row>
    <row r="1107" spans="1:30">
      <c r="A1107" s="49"/>
      <c r="B1107" s="49"/>
      <c r="C1107" s="49"/>
      <c r="D1107" s="49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</row>
    <row r="1108" spans="1:30">
      <c r="A1108" s="49"/>
      <c r="B1108" s="49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</row>
    <row r="1109" spans="1:30">
      <c r="A1109" s="49"/>
      <c r="B1109" s="49"/>
      <c r="C1109" s="49"/>
      <c r="D1109" s="49"/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</row>
    <row r="1110" spans="1:30">
      <c r="A1110" s="49"/>
      <c r="B1110" s="49"/>
      <c r="C1110" s="49"/>
      <c r="D1110" s="49"/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</row>
    <row r="1111" spans="1:30">
      <c r="A1111" s="49"/>
      <c r="B1111" s="49"/>
      <c r="C1111" s="49"/>
      <c r="D1111" s="49"/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</row>
    <row r="1112" spans="1:30">
      <c r="A1112" s="49"/>
      <c r="B1112" s="49"/>
      <c r="C1112" s="49"/>
      <c r="D1112" s="49"/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</row>
    <row r="1113" spans="1:30">
      <c r="A1113" s="49"/>
      <c r="B1113" s="49"/>
      <c r="C1113" s="49"/>
      <c r="D1113" s="49"/>
      <c r="E1113" s="49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</row>
    <row r="1114" spans="1:30">
      <c r="A1114" s="49"/>
      <c r="B1114" s="49"/>
      <c r="C1114" s="49"/>
      <c r="D1114" s="49"/>
      <c r="E1114" s="49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</row>
    <row r="1115" spans="1:30">
      <c r="A1115" s="49"/>
      <c r="B1115" s="49"/>
      <c r="C1115" s="49"/>
      <c r="D1115" s="49"/>
      <c r="E1115" s="49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</row>
    <row r="1116" spans="1:30">
      <c r="A1116" s="49"/>
      <c r="B1116" s="49"/>
      <c r="C1116" s="49"/>
      <c r="D1116" s="49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</row>
    <row r="1117" spans="1:30">
      <c r="A1117" s="49"/>
      <c r="B1117" s="49"/>
      <c r="C1117" s="49"/>
      <c r="D1117" s="49"/>
      <c r="E1117" s="49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</row>
    <row r="1118" spans="1:30">
      <c r="A1118" s="49"/>
      <c r="B1118" s="49"/>
      <c r="C1118" s="49"/>
      <c r="D1118" s="49"/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</row>
    <row r="1119" spans="1:30">
      <c r="A1119" s="49"/>
      <c r="B1119" s="49"/>
      <c r="C1119" s="49"/>
      <c r="D1119" s="49"/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</row>
    <row r="1120" spans="1:30">
      <c r="A1120" s="49"/>
      <c r="B1120" s="49"/>
      <c r="C1120" s="49"/>
      <c r="D1120" s="49"/>
      <c r="E1120" s="49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</row>
    <row r="1121" spans="1:30">
      <c r="A1121" s="49"/>
      <c r="B1121" s="49"/>
      <c r="C1121" s="49"/>
      <c r="D1121" s="49"/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</row>
    <row r="1122" spans="1:30">
      <c r="A1122" s="49"/>
      <c r="B1122" s="49"/>
      <c r="C1122" s="49"/>
      <c r="D1122" s="49"/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</row>
    <row r="1123" spans="1:30">
      <c r="A1123" s="49"/>
      <c r="B1123" s="49"/>
      <c r="C1123" s="49"/>
      <c r="D1123" s="49"/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</row>
    <row r="1124" spans="1:30">
      <c r="A1124" s="49"/>
      <c r="B1124" s="49"/>
      <c r="C1124" s="49"/>
      <c r="D1124" s="49"/>
      <c r="E1124" s="49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</row>
    <row r="1125" spans="1:30">
      <c r="A1125" s="49"/>
      <c r="B1125" s="49"/>
      <c r="C1125" s="49"/>
      <c r="D1125" s="49"/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</row>
    <row r="1126" spans="1:30">
      <c r="A1126" s="49"/>
      <c r="B1126" s="49"/>
      <c r="C1126" s="49"/>
      <c r="D1126" s="49"/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</row>
    <row r="1127" spans="1:30">
      <c r="A1127" s="49"/>
      <c r="B1127" s="49"/>
      <c r="C1127" s="49"/>
      <c r="D1127" s="49"/>
      <c r="E1127" s="49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</row>
    <row r="1128" spans="1:30">
      <c r="A1128" s="49"/>
      <c r="B1128" s="49"/>
      <c r="C1128" s="49"/>
      <c r="D1128" s="49"/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</row>
    <row r="1129" spans="1:30">
      <c r="A1129" s="49"/>
      <c r="B1129" s="49"/>
      <c r="C1129" s="49"/>
      <c r="D1129" s="49"/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</row>
    <row r="1130" spans="1:30">
      <c r="A1130" s="49"/>
      <c r="B1130" s="49"/>
      <c r="C1130" s="49"/>
      <c r="D1130" s="49"/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</row>
    <row r="1131" spans="1:30">
      <c r="A1131" s="49"/>
      <c r="B1131" s="49"/>
      <c r="C1131" s="49"/>
      <c r="D1131" s="49"/>
      <c r="E1131" s="49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</row>
    <row r="1132" spans="1:30">
      <c r="A1132" s="49"/>
      <c r="B1132" s="49"/>
      <c r="C1132" s="49"/>
      <c r="D1132" s="49"/>
      <c r="E1132" s="49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</row>
    <row r="1133" spans="1:30">
      <c r="A1133" s="49"/>
      <c r="B1133" s="49"/>
      <c r="C1133" s="49"/>
      <c r="D1133" s="49"/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</row>
    <row r="1134" spans="1:30">
      <c r="A1134" s="49"/>
      <c r="B1134" s="49"/>
      <c r="C1134" s="49"/>
      <c r="D1134" s="49"/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</row>
    <row r="1135" spans="1:30">
      <c r="A1135" s="49"/>
      <c r="B1135" s="49"/>
      <c r="C1135" s="49"/>
      <c r="D1135" s="49"/>
      <c r="E1135" s="49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</row>
    <row r="1136" spans="1:30">
      <c r="A1136" s="49"/>
      <c r="B1136" s="49"/>
      <c r="C1136" s="49"/>
      <c r="D1136" s="49"/>
      <c r="E1136" s="49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</row>
    <row r="1137" spans="1:30">
      <c r="A1137" s="49"/>
      <c r="B1137" s="49"/>
      <c r="C1137" s="49"/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</row>
    <row r="1138" spans="1:30">
      <c r="A1138" s="49"/>
      <c r="B1138" s="49"/>
      <c r="C1138" s="49"/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49"/>
    </row>
    <row r="1139" spans="1:30">
      <c r="A1139" s="49"/>
      <c r="B1139" s="49"/>
      <c r="C1139" s="49"/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</row>
    <row r="1140" spans="1:30">
      <c r="A1140" s="49"/>
      <c r="B1140" s="49"/>
      <c r="C1140" s="49"/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49"/>
    </row>
    <row r="1141" spans="1:30">
      <c r="A1141" s="49"/>
      <c r="B1141" s="49"/>
      <c r="C1141" s="49"/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49"/>
    </row>
    <row r="1142" spans="1:30">
      <c r="A1142" s="49"/>
      <c r="B1142" s="49"/>
      <c r="C1142" s="49"/>
      <c r="D1142" s="49"/>
      <c r="E1142" s="49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49"/>
    </row>
    <row r="1143" spans="1:30">
      <c r="A1143" s="49"/>
      <c r="B1143" s="49"/>
      <c r="C1143" s="49"/>
      <c r="D1143" s="49"/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</row>
    <row r="1144" spans="1:30">
      <c r="A1144" s="49"/>
      <c r="B1144" s="49"/>
      <c r="C1144" s="49"/>
      <c r="D1144" s="49"/>
      <c r="E1144" s="49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</row>
    <row r="1145" spans="1:30">
      <c r="A1145" s="49"/>
      <c r="B1145" s="49"/>
      <c r="C1145" s="49"/>
      <c r="D1145" s="49"/>
      <c r="E1145" s="49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</row>
    <row r="1146" spans="1:30">
      <c r="A1146" s="49"/>
      <c r="B1146" s="49"/>
      <c r="C1146" s="49"/>
      <c r="D1146" s="49"/>
      <c r="E1146" s="49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9"/>
    </row>
    <row r="1147" spans="1:30">
      <c r="A1147" s="49"/>
      <c r="B1147" s="49"/>
      <c r="C1147" s="49"/>
      <c r="D1147" s="49"/>
      <c r="E1147" s="49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</row>
    <row r="1148" spans="1:30">
      <c r="A1148" s="49"/>
      <c r="B1148" s="49"/>
      <c r="C1148" s="49"/>
      <c r="D1148" s="49"/>
      <c r="E1148" s="49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49"/>
    </row>
    <row r="1149" spans="1:30">
      <c r="A1149" s="49"/>
      <c r="B1149" s="49"/>
      <c r="C1149" s="49"/>
      <c r="D1149" s="49"/>
      <c r="E1149" s="49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</row>
    <row r="1150" spans="1:30">
      <c r="A1150" s="49"/>
      <c r="B1150" s="49"/>
      <c r="C1150" s="49"/>
      <c r="D1150" s="49"/>
      <c r="E1150" s="49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</row>
    <row r="1151" spans="1:30">
      <c r="A1151" s="49"/>
      <c r="B1151" s="49"/>
      <c r="C1151" s="49"/>
      <c r="D1151" s="49"/>
      <c r="E1151" s="49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49"/>
    </row>
    <row r="1152" spans="1:30">
      <c r="A1152" s="49"/>
      <c r="B1152" s="49"/>
      <c r="C1152" s="49"/>
      <c r="D1152" s="49"/>
      <c r="E1152" s="49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</row>
    <row r="1153" spans="1:30">
      <c r="A1153" s="49"/>
      <c r="B1153" s="49"/>
      <c r="C1153" s="49"/>
      <c r="D1153" s="49"/>
      <c r="E1153" s="49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49"/>
    </row>
    <row r="1154" spans="1:30">
      <c r="A1154" s="49"/>
      <c r="B1154" s="49"/>
      <c r="C1154" s="49"/>
      <c r="D1154" s="49"/>
      <c r="E1154" s="49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</row>
    <row r="1155" spans="1:30">
      <c r="A1155" s="49"/>
      <c r="B1155" s="49"/>
      <c r="C1155" s="49"/>
      <c r="D1155" s="49"/>
      <c r="E1155" s="49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49"/>
    </row>
    <row r="1156" spans="1:30">
      <c r="A1156" s="49"/>
      <c r="B1156" s="49"/>
      <c r="C1156" s="49"/>
      <c r="D1156" s="49"/>
      <c r="E1156" s="49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</row>
    <row r="1157" spans="1:30">
      <c r="A1157" s="49"/>
      <c r="B1157" s="49"/>
      <c r="C1157" s="49"/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</row>
    <row r="1158" spans="1:30">
      <c r="A1158" s="49"/>
      <c r="B1158" s="49"/>
      <c r="C1158" s="49"/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  <c r="AD1158" s="49"/>
    </row>
    <row r="1159" spans="1:30">
      <c r="A1159" s="49"/>
      <c r="B1159" s="49"/>
      <c r="C1159" s="49"/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  <c r="AD1159" s="49"/>
    </row>
    <row r="1160" spans="1:30">
      <c r="A1160" s="49"/>
      <c r="B1160" s="49"/>
      <c r="C1160" s="49"/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  <c r="AD1160" s="49"/>
    </row>
    <row r="1161" spans="1:30">
      <c r="A1161" s="49"/>
      <c r="B1161" s="49"/>
      <c r="C1161" s="49"/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49"/>
    </row>
    <row r="1162" spans="1:30">
      <c r="A1162" s="49"/>
      <c r="B1162" s="49"/>
      <c r="C1162" s="49"/>
      <c r="D1162" s="49"/>
      <c r="E1162" s="49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</row>
    <row r="1163" spans="1:30">
      <c r="A1163" s="49"/>
      <c r="B1163" s="49"/>
      <c r="C1163" s="49"/>
      <c r="D1163" s="49"/>
      <c r="E1163" s="49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49"/>
    </row>
    <row r="1164" spans="1:30">
      <c r="A1164" s="49"/>
      <c r="B1164" s="49"/>
      <c r="C1164" s="49"/>
      <c r="D1164" s="49"/>
      <c r="E1164" s="49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  <c r="AD1164" s="49"/>
    </row>
    <row r="1165" spans="1:30">
      <c r="A1165" s="49"/>
      <c r="B1165" s="49"/>
      <c r="C1165" s="49"/>
      <c r="D1165" s="49"/>
      <c r="E1165" s="49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</row>
    <row r="1166" spans="1:30">
      <c r="A1166" s="49"/>
      <c r="B1166" s="49"/>
      <c r="C1166" s="49"/>
      <c r="D1166" s="49"/>
      <c r="E1166" s="49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49"/>
    </row>
    <row r="1167" spans="1:30">
      <c r="A1167" s="49"/>
      <c r="B1167" s="49"/>
      <c r="C1167" s="49"/>
      <c r="D1167" s="49"/>
      <c r="E1167" s="49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49"/>
    </row>
    <row r="1168" spans="1:30">
      <c r="A1168" s="49"/>
      <c r="B1168" s="49"/>
      <c r="C1168" s="49"/>
      <c r="D1168" s="49"/>
      <c r="E1168" s="49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</row>
    <row r="1169" spans="1:30">
      <c r="A1169" s="49"/>
      <c r="B1169" s="49"/>
      <c r="C1169" s="49"/>
      <c r="D1169" s="49"/>
      <c r="E1169" s="49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</row>
    <row r="1170" spans="1:30">
      <c r="A1170" s="49"/>
      <c r="B1170" s="49"/>
      <c r="C1170" s="49"/>
      <c r="D1170" s="49"/>
      <c r="E1170" s="49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  <c r="AD1170" s="49"/>
    </row>
    <row r="1171" spans="1:30">
      <c r="A1171" s="49"/>
      <c r="B1171" s="49"/>
      <c r="C1171" s="49"/>
      <c r="D1171" s="49"/>
      <c r="E1171" s="49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</row>
    <row r="1172" spans="1:30">
      <c r="A1172" s="49"/>
      <c r="B1172" s="49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  <c r="AD1172" s="49"/>
    </row>
    <row r="1173" spans="1:30">
      <c r="A1173" s="49"/>
      <c r="B1173" s="49"/>
      <c r="C1173" s="49"/>
      <c r="D1173" s="49"/>
      <c r="E1173" s="49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49"/>
    </row>
    <row r="1174" spans="1:30">
      <c r="A1174" s="49"/>
      <c r="B1174" s="49"/>
      <c r="C1174" s="49"/>
      <c r="D1174" s="49"/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  <c r="AD1174" s="49"/>
    </row>
    <row r="1175" spans="1:30">
      <c r="A1175" s="49"/>
      <c r="B1175" s="49"/>
      <c r="C1175" s="49"/>
      <c r="D1175" s="49"/>
      <c r="E1175" s="49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</row>
    <row r="1176" spans="1:30">
      <c r="A1176" s="49"/>
      <c r="B1176" s="49"/>
      <c r="C1176" s="49"/>
      <c r="D1176" s="49"/>
      <c r="E1176" s="49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  <c r="AD1176" s="49"/>
    </row>
    <row r="1177" spans="1:30">
      <c r="A1177" s="49"/>
      <c r="B1177" s="49"/>
      <c r="C1177" s="49"/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</row>
    <row r="1178" spans="1:30">
      <c r="A1178" s="49"/>
      <c r="B1178" s="49"/>
      <c r="C1178" s="49"/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49"/>
    </row>
    <row r="1179" spans="1:30">
      <c r="A1179" s="49"/>
      <c r="B1179" s="49"/>
      <c r="C1179" s="49"/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9"/>
    </row>
    <row r="1180" spans="1:30">
      <c r="A1180" s="49"/>
      <c r="B1180" s="49"/>
      <c r="C1180" s="49"/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  <c r="AD1180" s="49"/>
    </row>
    <row r="1181" spans="1:30">
      <c r="A1181" s="49"/>
      <c r="B1181" s="49"/>
      <c r="C1181" s="49"/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</row>
    <row r="1182" spans="1:30">
      <c r="A1182" s="49"/>
      <c r="B1182" s="49"/>
      <c r="C1182" s="49"/>
      <c r="D1182" s="49"/>
      <c r="E1182" s="49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  <c r="AD1182" s="49"/>
    </row>
    <row r="1183" spans="1:30">
      <c r="A1183" s="49"/>
      <c r="B1183" s="49"/>
      <c r="C1183" s="49"/>
      <c r="D1183" s="49"/>
      <c r="E1183" s="49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</row>
    <row r="1184" spans="1:30">
      <c r="A1184" s="49"/>
      <c r="B1184" s="49"/>
      <c r="C1184" s="49"/>
      <c r="D1184" s="49"/>
      <c r="E1184" s="49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  <c r="AD1184" s="49"/>
    </row>
    <row r="1185" spans="1:30">
      <c r="A1185" s="49"/>
      <c r="B1185" s="49"/>
      <c r="C1185" s="49"/>
      <c r="D1185" s="49"/>
      <c r="E1185" s="49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49"/>
    </row>
    <row r="1186" spans="1:30">
      <c r="A1186" s="49"/>
      <c r="B1186" s="49"/>
      <c r="C1186" s="49"/>
      <c r="D1186" s="49"/>
      <c r="E1186" s="49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  <c r="AD1186" s="49"/>
    </row>
    <row r="1187" spans="1:30">
      <c r="A1187" s="49"/>
      <c r="B1187" s="49"/>
      <c r="C1187" s="49"/>
      <c r="D1187" s="49"/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</row>
    <row r="1188" spans="1:30">
      <c r="A1188" s="49"/>
      <c r="B1188" s="49"/>
      <c r="C1188" s="49"/>
      <c r="D1188" s="49"/>
      <c r="E1188" s="49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</row>
    <row r="1189" spans="1:30">
      <c r="A1189" s="49"/>
      <c r="B1189" s="49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49"/>
    </row>
    <row r="1190" spans="1:30">
      <c r="A1190" s="49"/>
      <c r="B1190" s="49"/>
      <c r="C1190" s="49"/>
      <c r="D1190" s="49"/>
      <c r="E1190" s="49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49"/>
    </row>
    <row r="1191" spans="1:30">
      <c r="A1191" s="49"/>
      <c r="B1191" s="49"/>
      <c r="C1191" s="49"/>
      <c r="D1191" s="49"/>
      <c r="E1191" s="49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49"/>
    </row>
    <row r="1192" spans="1:30">
      <c r="A1192" s="49"/>
      <c r="B1192" s="49"/>
      <c r="C1192" s="49"/>
      <c r="D1192" s="49"/>
      <c r="E1192" s="49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  <c r="AD1192" s="49"/>
    </row>
    <row r="1193" spans="1:30">
      <c r="A1193" s="49"/>
      <c r="B1193" s="49"/>
      <c r="C1193" s="49"/>
      <c r="D1193" s="49"/>
      <c r="E1193" s="49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</row>
    <row r="1194" spans="1:30">
      <c r="A1194" s="49"/>
      <c r="B1194" s="49"/>
      <c r="C1194" s="49"/>
      <c r="D1194" s="49"/>
      <c r="E1194" s="49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</row>
    <row r="1195" spans="1:30">
      <c r="A1195" s="49"/>
      <c r="B1195" s="49"/>
      <c r="C1195" s="49"/>
      <c r="D1195" s="49"/>
      <c r="E1195" s="49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49"/>
    </row>
    <row r="1196" spans="1:30">
      <c r="A1196" s="49"/>
      <c r="B1196" s="49"/>
      <c r="C1196" s="49"/>
      <c r="D1196" s="49"/>
      <c r="E1196" s="49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  <c r="AD1196" s="49"/>
    </row>
    <row r="1197" spans="1:30">
      <c r="A1197" s="49"/>
      <c r="B1197" s="49"/>
      <c r="C1197" s="49"/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</row>
    <row r="1198" spans="1:30">
      <c r="A1198" s="49"/>
      <c r="B1198" s="49"/>
      <c r="C1198" s="49"/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</row>
    <row r="1199" spans="1:30">
      <c r="A1199" s="49"/>
      <c r="B1199" s="49"/>
      <c r="C1199" s="49"/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49"/>
    </row>
    <row r="1200" spans="1:30">
      <c r="A1200" s="49"/>
      <c r="B1200" s="49"/>
      <c r="C1200" s="49"/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  <c r="AD1200" s="49"/>
    </row>
    <row r="1201" spans="1:30">
      <c r="A1201" s="49"/>
      <c r="B1201" s="49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</row>
    <row r="1202" spans="1:30">
      <c r="A1202" s="49"/>
      <c r="B1202" s="49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49"/>
    </row>
    <row r="1203" spans="1:30">
      <c r="A1203" s="49"/>
      <c r="B1203" s="49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  <c r="AD1203" s="49"/>
    </row>
    <row r="1204" spans="1:30">
      <c r="A1204" s="49"/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</row>
    <row r="1205" spans="1:30">
      <c r="A1205" s="49"/>
      <c r="B1205" s="49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  <c r="AD1205" s="49"/>
    </row>
    <row r="1206" spans="1:30">
      <c r="A1206" s="49"/>
      <c r="B1206" s="49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</row>
    <row r="1207" spans="1:30">
      <c r="A1207" s="49"/>
      <c r="B1207" s="49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  <c r="AD1207" s="49"/>
    </row>
    <row r="1208" spans="1:30">
      <c r="A1208" s="49"/>
      <c r="B1208" s="49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49"/>
    </row>
    <row r="1209" spans="1:30">
      <c r="A1209" s="49"/>
      <c r="B1209" s="49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  <c r="AD1209" s="49"/>
    </row>
    <row r="1210" spans="1:30">
      <c r="A1210" s="49"/>
      <c r="B1210" s="49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</row>
    <row r="1211" spans="1:30">
      <c r="A1211" s="49"/>
      <c r="B1211" s="49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49"/>
    </row>
    <row r="1212" spans="1:30">
      <c r="A1212" s="49"/>
      <c r="B1212" s="49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</row>
    <row r="1213" spans="1:30">
      <c r="A1213" s="49"/>
      <c r="B1213" s="49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</row>
    <row r="1214" spans="1:30">
      <c r="A1214" s="49"/>
      <c r="B1214" s="49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</row>
    <row r="1215" spans="1:30">
      <c r="A1215" s="49"/>
      <c r="B1215" s="49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</row>
    <row r="1216" spans="1:30">
      <c r="A1216" s="49"/>
      <c r="B1216" s="49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</row>
    <row r="1217" spans="1:30">
      <c r="A1217" s="49"/>
      <c r="B1217" s="49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</row>
    <row r="1218" spans="1:30">
      <c r="A1218" s="49"/>
      <c r="B1218" s="49"/>
      <c r="C1218" s="49"/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</row>
    <row r="1219" spans="1:30">
      <c r="A1219" s="49"/>
      <c r="B1219" s="49"/>
      <c r="C1219" s="49"/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</row>
    <row r="1220" spans="1:30">
      <c r="A1220" s="49"/>
      <c r="B1220" s="49"/>
      <c r="C1220" s="49"/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</row>
    <row r="1221" spans="1:30">
      <c r="A1221" s="49"/>
      <c r="B1221" s="49"/>
      <c r="C1221" s="49"/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</row>
    <row r="1222" spans="1:30">
      <c r="A1222" s="49"/>
      <c r="B1222" s="49"/>
      <c r="C1222" s="49"/>
      <c r="D1222" s="49"/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</row>
    <row r="1223" spans="1:30">
      <c r="A1223" s="49"/>
      <c r="B1223" s="49"/>
      <c r="C1223" s="49"/>
      <c r="D1223" s="49"/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49"/>
    </row>
    <row r="1224" spans="1:30">
      <c r="A1224" s="49"/>
      <c r="B1224" s="49"/>
      <c r="C1224" s="49"/>
      <c r="D1224" s="49"/>
      <c r="E1224" s="49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</row>
    <row r="1225" spans="1:30">
      <c r="A1225" s="49"/>
      <c r="B1225" s="49"/>
      <c r="C1225" s="49"/>
      <c r="D1225" s="49"/>
      <c r="E1225" s="49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49"/>
    </row>
    <row r="1226" spans="1:30">
      <c r="A1226" s="49"/>
      <c r="B1226" s="49"/>
      <c r="C1226" s="49"/>
      <c r="D1226" s="49"/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</row>
    <row r="1227" spans="1:30">
      <c r="A1227" s="49"/>
      <c r="B1227" s="49"/>
      <c r="C1227" s="49"/>
      <c r="D1227" s="49"/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</row>
    <row r="1228" spans="1:30">
      <c r="A1228" s="49"/>
      <c r="B1228" s="49"/>
      <c r="C1228" s="49"/>
      <c r="D1228" s="49"/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  <c r="AD1228" s="49"/>
    </row>
    <row r="1229" spans="1:30">
      <c r="A1229" s="49"/>
      <c r="B1229" s="49"/>
      <c r="C1229" s="49"/>
      <c r="D1229" s="49"/>
      <c r="E1229" s="49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  <c r="AD1229" s="49"/>
    </row>
    <row r="1230" spans="1:30">
      <c r="A1230" s="49"/>
      <c r="B1230" s="49"/>
      <c r="C1230" s="49"/>
      <c r="D1230" s="49"/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  <c r="AD1230" s="49"/>
    </row>
    <row r="1231" spans="1:30">
      <c r="A1231" s="49"/>
      <c r="B1231" s="49"/>
      <c r="C1231" s="49"/>
      <c r="D1231" s="49"/>
      <c r="E1231" s="49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  <c r="AD1231" s="49"/>
    </row>
    <row r="1232" spans="1:30">
      <c r="A1232" s="49"/>
      <c r="B1232" s="49"/>
      <c r="C1232" s="49"/>
      <c r="D1232" s="49"/>
      <c r="E1232" s="49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  <c r="AD1232" s="49"/>
    </row>
    <row r="1233" spans="1:30">
      <c r="A1233" s="49"/>
      <c r="B1233" s="49"/>
      <c r="C1233" s="49"/>
      <c r="D1233" s="49"/>
      <c r="E1233" s="49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  <c r="AD1233" s="49"/>
    </row>
    <row r="1234" spans="1:30">
      <c r="A1234" s="49"/>
      <c r="B1234" s="49"/>
      <c r="C1234" s="49"/>
      <c r="D1234" s="49"/>
      <c r="E1234" s="49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  <c r="AD1234" s="49"/>
    </row>
    <row r="1235" spans="1:30">
      <c r="A1235" s="49"/>
      <c r="B1235" s="49"/>
      <c r="C1235" s="49"/>
      <c r="D1235" s="49"/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  <c r="AD1235" s="49"/>
    </row>
    <row r="1236" spans="1:30">
      <c r="A1236" s="49"/>
      <c r="B1236" s="49"/>
      <c r="C1236" s="49"/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  <c r="AD1236" s="49"/>
    </row>
    <row r="1237" spans="1:30">
      <c r="A1237" s="49"/>
      <c r="B1237" s="49"/>
      <c r="C1237" s="49"/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  <c r="AD1237" s="49"/>
    </row>
    <row r="1238" spans="1:30">
      <c r="A1238" s="49"/>
      <c r="B1238" s="49"/>
      <c r="C1238" s="49"/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  <c r="AD1238" s="49"/>
    </row>
    <row r="1239" spans="1:30">
      <c r="A1239" s="49"/>
      <c r="B1239" s="49"/>
      <c r="C1239" s="49"/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  <c r="AD1239" s="49"/>
    </row>
    <row r="1240" spans="1:30">
      <c r="A1240" s="49"/>
      <c r="B1240" s="49"/>
      <c r="C1240" s="49"/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</row>
    <row r="1241" spans="1:30">
      <c r="A1241" s="49"/>
      <c r="B1241" s="49"/>
      <c r="C1241" s="49"/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  <c r="AD1241" s="49"/>
    </row>
    <row r="1242" spans="1:30">
      <c r="A1242" s="49"/>
      <c r="B1242" s="49"/>
      <c r="C1242" s="49"/>
      <c r="D1242" s="49"/>
      <c r="E1242" s="49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9"/>
    </row>
    <row r="1243" spans="1:30">
      <c r="A1243" s="49"/>
      <c r="B1243" s="49"/>
      <c r="C1243" s="49"/>
      <c r="D1243" s="49"/>
      <c r="E1243" s="49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9"/>
    </row>
    <row r="1244" spans="1:30">
      <c r="A1244" s="49"/>
      <c r="B1244" s="49"/>
      <c r="C1244" s="49"/>
      <c r="D1244" s="49"/>
      <c r="E1244" s="49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  <c r="AD1244" s="49"/>
    </row>
    <row r="1245" spans="1:30">
      <c r="A1245" s="49"/>
      <c r="B1245" s="49"/>
      <c r="C1245" s="49"/>
      <c r="D1245" s="49"/>
      <c r="E1245" s="49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  <c r="AD1245" s="49"/>
    </row>
    <row r="1246" spans="1:30">
      <c r="A1246" s="49"/>
      <c r="B1246" s="49"/>
      <c r="C1246" s="49"/>
      <c r="D1246" s="49"/>
      <c r="E1246" s="49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  <c r="AD1246" s="49"/>
    </row>
    <row r="1247" spans="1:30">
      <c r="A1247" s="49"/>
      <c r="B1247" s="49"/>
      <c r="C1247" s="49"/>
      <c r="D1247" s="49"/>
      <c r="E1247" s="49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  <c r="AD1247" s="49"/>
    </row>
    <row r="1248" spans="1:30">
      <c r="A1248" s="49"/>
      <c r="B1248" s="49"/>
      <c r="C1248" s="49"/>
      <c r="D1248" s="49"/>
      <c r="E1248" s="49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  <c r="AD1248" s="49"/>
    </row>
    <row r="1249" spans="1:30">
      <c r="A1249" s="49"/>
      <c r="B1249" s="49"/>
      <c r="C1249" s="49"/>
      <c r="D1249" s="49"/>
      <c r="E1249" s="49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  <c r="AD1249" s="49"/>
    </row>
    <row r="1250" spans="1:30">
      <c r="A1250" s="49"/>
      <c r="B1250" s="49"/>
      <c r="C1250" s="49"/>
      <c r="D1250" s="49"/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  <c r="AD1250" s="49"/>
    </row>
    <row r="1251" spans="1:30">
      <c r="A1251" s="49"/>
      <c r="B1251" s="49"/>
      <c r="C1251" s="49"/>
      <c r="D1251" s="49"/>
      <c r="E1251" s="49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  <c r="AD1251" s="49"/>
    </row>
    <row r="1252" spans="1:30">
      <c r="A1252" s="49"/>
      <c r="B1252" s="49"/>
      <c r="C1252" s="49"/>
      <c r="D1252" s="49"/>
      <c r="E1252" s="49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  <c r="AD1252" s="49"/>
    </row>
    <row r="1253" spans="1:30">
      <c r="A1253" s="49"/>
      <c r="B1253" s="49"/>
      <c r="C1253" s="49"/>
      <c r="D1253" s="49"/>
      <c r="E1253" s="49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</row>
    <row r="1254" spans="1:30">
      <c r="A1254" s="49"/>
      <c r="B1254" s="49"/>
      <c r="C1254" s="49"/>
      <c r="D1254" s="49"/>
      <c r="E1254" s="49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  <c r="AD1254" s="49"/>
    </row>
    <row r="1255" spans="1:30">
      <c r="A1255" s="49"/>
      <c r="B1255" s="49"/>
      <c r="C1255" s="49"/>
      <c r="D1255" s="49"/>
      <c r="E1255" s="49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  <c r="AD1255" s="49"/>
    </row>
    <row r="1256" spans="1:30">
      <c r="A1256" s="49"/>
      <c r="B1256" s="49"/>
      <c r="C1256" s="49"/>
      <c r="D1256" s="49"/>
      <c r="E1256" s="49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  <c r="AD1256" s="49"/>
    </row>
    <row r="1257" spans="1:30">
      <c r="A1257" s="49"/>
      <c r="B1257" s="49"/>
      <c r="C1257" s="49"/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  <c r="AD1257" s="49"/>
    </row>
    <row r="1258" spans="1:30">
      <c r="A1258" s="49"/>
      <c r="B1258" s="49"/>
      <c r="C1258" s="49"/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  <c r="AD1258" s="49"/>
    </row>
    <row r="1259" spans="1:30">
      <c r="A1259" s="49"/>
      <c r="B1259" s="49"/>
      <c r="C1259" s="49"/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  <c r="AD1259" s="49"/>
    </row>
    <row r="1260" spans="1:30">
      <c r="A1260" s="49"/>
      <c r="B1260" s="49"/>
      <c r="C1260" s="49"/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  <c r="AD1260" s="49"/>
    </row>
    <row r="1261" spans="1:30">
      <c r="A1261" s="49"/>
      <c r="B1261" s="49"/>
      <c r="C1261" s="49"/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  <c r="AC1261" s="49"/>
      <c r="AD1261" s="49"/>
    </row>
    <row r="1262" spans="1:30">
      <c r="A1262" s="49"/>
      <c r="B1262" s="49"/>
      <c r="C1262" s="49"/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  <c r="AD1262" s="49"/>
    </row>
    <row r="1263" spans="1:30">
      <c r="A1263" s="49"/>
      <c r="B1263" s="49"/>
      <c r="C1263" s="49"/>
      <c r="D1263" s="49"/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  <c r="AD1263" s="49"/>
    </row>
    <row r="1264" spans="1:30">
      <c r="A1264" s="49"/>
      <c r="B1264" s="49"/>
      <c r="C1264" s="49"/>
      <c r="D1264" s="49"/>
      <c r="E1264" s="49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  <c r="AD1264" s="49"/>
    </row>
    <row r="1265" spans="1:30">
      <c r="A1265" s="49"/>
      <c r="B1265" s="49"/>
      <c r="C1265" s="49"/>
      <c r="D1265" s="49"/>
      <c r="E1265" s="49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  <c r="AD1265" s="49"/>
    </row>
    <row r="1266" spans="1:30">
      <c r="A1266" s="49"/>
      <c r="B1266" s="49"/>
      <c r="C1266" s="49"/>
      <c r="D1266" s="49"/>
      <c r="E1266" s="49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</row>
    <row r="1267" spans="1:30">
      <c r="A1267" s="49"/>
      <c r="B1267" s="49"/>
      <c r="C1267" s="49"/>
      <c r="D1267" s="49"/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  <c r="AD1267" s="49"/>
    </row>
    <row r="1268" spans="1:30">
      <c r="A1268" s="49"/>
      <c r="B1268" s="49"/>
      <c r="C1268" s="49"/>
      <c r="D1268" s="49"/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  <c r="AD1268" s="49"/>
    </row>
    <row r="1269" spans="1:30">
      <c r="A1269" s="49"/>
      <c r="B1269" s="49"/>
      <c r="C1269" s="49"/>
      <c r="D1269" s="49"/>
      <c r="E1269" s="49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  <c r="AD1269" s="49"/>
    </row>
    <row r="1270" spans="1:30">
      <c r="A1270" s="49"/>
      <c r="B1270" s="49"/>
      <c r="C1270" s="49"/>
      <c r="D1270" s="49"/>
      <c r="E1270" s="49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  <c r="AD1270" s="49"/>
    </row>
    <row r="1271" spans="1:30">
      <c r="A1271" s="49"/>
      <c r="B1271" s="49"/>
      <c r="C1271" s="49"/>
      <c r="D1271" s="49"/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  <c r="AD1271" s="49"/>
    </row>
    <row r="1272" spans="1:30">
      <c r="A1272" s="49"/>
      <c r="B1272" s="49"/>
      <c r="C1272" s="49"/>
      <c r="D1272" s="49"/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  <c r="AD1272" s="49"/>
    </row>
    <row r="1273" spans="1:30">
      <c r="A1273" s="49"/>
      <c r="B1273" s="49"/>
      <c r="C1273" s="49"/>
      <c r="D1273" s="49"/>
      <c r="E1273" s="49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  <c r="AD1273" s="49"/>
    </row>
    <row r="1274" spans="1:30">
      <c r="A1274" s="49"/>
      <c r="B1274" s="49"/>
      <c r="C1274" s="49"/>
      <c r="D1274" s="49"/>
      <c r="E1274" s="49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49"/>
    </row>
    <row r="1275" spans="1:30">
      <c r="A1275" s="49"/>
      <c r="B1275" s="49"/>
      <c r="C1275" s="49"/>
      <c r="D1275" s="49"/>
      <c r="E1275" s="49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49"/>
    </row>
    <row r="1276" spans="1:30">
      <c r="A1276" s="49"/>
      <c r="B1276" s="49"/>
      <c r="C1276" s="49"/>
      <c r="D1276" s="49"/>
      <c r="E1276" s="49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  <c r="AD1276" s="49"/>
    </row>
    <row r="1277" spans="1:30">
      <c r="A1277" s="49"/>
      <c r="B1277" s="49"/>
      <c r="C1277" s="49"/>
      <c r="D1277" s="49"/>
      <c r="E1277" s="49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  <c r="AD1277" s="49"/>
    </row>
    <row r="1278" spans="1:30">
      <c r="A1278" s="49"/>
      <c r="B1278" s="49"/>
      <c r="C1278" s="49"/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  <c r="AD1278" s="49"/>
    </row>
    <row r="1279" spans="1:30">
      <c r="A1279" s="49"/>
      <c r="B1279" s="49"/>
      <c r="C1279" s="49"/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</row>
    <row r="1280" spans="1:30">
      <c r="A1280" s="49"/>
      <c r="B1280" s="49"/>
      <c r="C1280" s="49"/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  <c r="AD1280" s="49"/>
    </row>
    <row r="1281" spans="1:30">
      <c r="A1281" s="49"/>
      <c r="B1281" s="49"/>
      <c r="C1281" s="49"/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  <c r="AD1281" s="49"/>
    </row>
    <row r="1282" spans="1:30">
      <c r="A1282" s="49"/>
      <c r="B1282" s="49"/>
      <c r="C1282" s="49"/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  <c r="AD1282" s="49"/>
    </row>
    <row r="1283" spans="1:30">
      <c r="A1283" s="49"/>
      <c r="B1283" s="49"/>
      <c r="C1283" s="49"/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  <c r="AD1283" s="49"/>
    </row>
    <row r="1284" spans="1:30">
      <c r="A1284" s="49"/>
      <c r="B1284" s="49"/>
      <c r="C1284" s="49"/>
      <c r="D1284" s="49"/>
      <c r="E1284" s="49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  <c r="AD1284" s="49"/>
    </row>
    <row r="1285" spans="1:30">
      <c r="A1285" s="49"/>
      <c r="B1285" s="49"/>
      <c r="C1285" s="49"/>
      <c r="D1285" s="49"/>
      <c r="E1285" s="49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  <c r="AD1285" s="49"/>
    </row>
    <row r="1286" spans="1:30">
      <c r="A1286" s="49"/>
      <c r="B1286" s="49"/>
      <c r="C1286" s="49"/>
      <c r="D1286" s="49"/>
      <c r="E1286" s="49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  <c r="AD1286" s="49"/>
    </row>
    <row r="1287" spans="1:30">
      <c r="A1287" s="49"/>
      <c r="B1287" s="49"/>
      <c r="C1287" s="49"/>
      <c r="D1287" s="49"/>
      <c r="E1287" s="49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  <c r="AD1287" s="49"/>
    </row>
    <row r="1288" spans="1:30">
      <c r="A1288" s="49"/>
      <c r="B1288" s="49"/>
      <c r="C1288" s="49"/>
      <c r="D1288" s="49"/>
      <c r="E1288" s="49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  <c r="AD1288" s="49"/>
    </row>
    <row r="1289" spans="1:30">
      <c r="A1289" s="49"/>
      <c r="B1289" s="49"/>
      <c r="C1289" s="49"/>
      <c r="D1289" s="49"/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  <c r="AD1289" s="49"/>
    </row>
    <row r="1290" spans="1:30">
      <c r="A1290" s="49"/>
      <c r="B1290" s="49"/>
      <c r="C1290" s="49"/>
      <c r="D1290" s="49"/>
      <c r="E1290" s="49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  <c r="AD1290" s="49"/>
    </row>
    <row r="1291" spans="1:30">
      <c r="A1291" s="49"/>
      <c r="B1291" s="49"/>
      <c r="C1291" s="49"/>
      <c r="D1291" s="49"/>
      <c r="E1291" s="49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  <c r="AD1291" s="49"/>
    </row>
    <row r="1292" spans="1:30">
      <c r="A1292" s="49"/>
      <c r="B1292" s="49"/>
      <c r="C1292" s="49"/>
      <c r="D1292" s="49"/>
      <c r="E1292" s="49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</row>
    <row r="1293" spans="1:30">
      <c r="A1293" s="49"/>
      <c r="B1293" s="49"/>
      <c r="C1293" s="49"/>
      <c r="D1293" s="49"/>
      <c r="E1293" s="49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  <c r="AD1293" s="49"/>
    </row>
    <row r="1294" spans="1:30">
      <c r="A1294" s="49"/>
      <c r="B1294" s="49"/>
      <c r="C1294" s="49"/>
      <c r="D1294" s="49"/>
      <c r="E1294" s="49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  <c r="AD1294" s="49"/>
    </row>
    <row r="1295" spans="1:30">
      <c r="A1295" s="49"/>
      <c r="B1295" s="49"/>
      <c r="C1295" s="49"/>
      <c r="D1295" s="49"/>
      <c r="E1295" s="49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  <c r="AD1295" s="49"/>
    </row>
    <row r="1296" spans="1:30">
      <c r="A1296" s="49"/>
      <c r="B1296" s="49"/>
      <c r="C1296" s="49"/>
      <c r="D1296" s="49"/>
      <c r="E1296" s="49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  <c r="AD1296" s="49"/>
    </row>
    <row r="1297" spans="1:30">
      <c r="A1297" s="49"/>
      <c r="B1297" s="49"/>
      <c r="C1297" s="49"/>
      <c r="D1297" s="49"/>
      <c r="E1297" s="49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  <c r="AD1297" s="49"/>
    </row>
    <row r="1298" spans="1:30">
      <c r="A1298" s="49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  <c r="AD1298" s="49"/>
    </row>
    <row r="1299" spans="1:30">
      <c r="A1299" s="49"/>
      <c r="B1299" s="49"/>
      <c r="C1299" s="49"/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  <c r="AD1299" s="49"/>
    </row>
    <row r="1300" spans="1:30">
      <c r="A1300" s="49"/>
      <c r="B1300" s="49"/>
      <c r="C1300" s="49"/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  <c r="AD1300" s="49"/>
    </row>
    <row r="1301" spans="1:30">
      <c r="A1301" s="49"/>
      <c r="B1301" s="49"/>
      <c r="C1301" s="49"/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  <c r="AD1301" s="49"/>
    </row>
    <row r="1302" spans="1:30">
      <c r="A1302" s="49"/>
      <c r="B1302" s="49"/>
      <c r="C1302" s="49"/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  <c r="AD1302" s="49"/>
    </row>
    <row r="1303" spans="1:30">
      <c r="A1303" s="49"/>
      <c r="B1303" s="49"/>
      <c r="C1303" s="49"/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  <c r="AD1303" s="49"/>
    </row>
    <row r="1304" spans="1:30">
      <c r="A1304" s="49"/>
      <c r="B1304" s="49"/>
      <c r="C1304" s="49"/>
      <c r="D1304" s="49"/>
      <c r="E1304" s="49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  <c r="AD1304" s="49"/>
    </row>
    <row r="1305" spans="1:30">
      <c r="A1305" s="49"/>
      <c r="B1305" s="49"/>
      <c r="C1305" s="49"/>
      <c r="D1305" s="49"/>
      <c r="E1305" s="49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</row>
    <row r="1306" spans="1:30">
      <c r="A1306" s="49"/>
      <c r="B1306" s="49"/>
      <c r="C1306" s="49"/>
      <c r="D1306" s="49"/>
      <c r="E1306" s="49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  <c r="AD1306" s="49"/>
    </row>
    <row r="1307" spans="1:30">
      <c r="A1307" s="49"/>
      <c r="B1307" s="49"/>
      <c r="C1307" s="49"/>
      <c r="D1307" s="49"/>
      <c r="E1307" s="49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  <c r="AD1307" s="49"/>
    </row>
    <row r="1308" spans="1:30">
      <c r="A1308" s="49"/>
      <c r="B1308" s="49"/>
      <c r="C1308" s="49"/>
      <c r="D1308" s="49"/>
      <c r="E1308" s="49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  <c r="AD1308" s="49"/>
    </row>
    <row r="1309" spans="1:30">
      <c r="A1309" s="49"/>
      <c r="B1309" s="49"/>
      <c r="C1309" s="49"/>
      <c r="D1309" s="49"/>
      <c r="E1309" s="49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49"/>
    </row>
    <row r="1310" spans="1:30">
      <c r="A1310" s="49"/>
      <c r="B1310" s="49"/>
      <c r="C1310" s="49"/>
      <c r="D1310" s="49"/>
      <c r="E1310" s="49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49"/>
    </row>
    <row r="1311" spans="1:30">
      <c r="A1311" s="49"/>
      <c r="B1311" s="49"/>
      <c r="C1311" s="49"/>
      <c r="D1311" s="49"/>
      <c r="E1311" s="49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  <c r="AD1311" s="49"/>
    </row>
    <row r="1312" spans="1:30">
      <c r="A1312" s="49"/>
      <c r="B1312" s="49"/>
      <c r="C1312" s="49"/>
      <c r="D1312" s="49"/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  <c r="AD1312" s="49"/>
    </row>
    <row r="1313" spans="1:30">
      <c r="A1313" s="49"/>
      <c r="B1313" s="49"/>
      <c r="C1313" s="49"/>
      <c r="D1313" s="49"/>
      <c r="E1313" s="49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  <c r="AD1313" s="49"/>
    </row>
    <row r="1314" spans="1:30">
      <c r="A1314" s="49"/>
      <c r="B1314" s="49"/>
      <c r="C1314" s="49"/>
      <c r="D1314" s="49"/>
      <c r="E1314" s="49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  <c r="AD1314" s="49"/>
    </row>
    <row r="1315" spans="1:30">
      <c r="A1315" s="49"/>
      <c r="B1315" s="49"/>
      <c r="C1315" s="49"/>
      <c r="D1315" s="49"/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  <c r="AD1315" s="49"/>
    </row>
    <row r="1316" spans="1:30">
      <c r="A1316" s="49"/>
      <c r="B1316" s="49"/>
      <c r="C1316" s="49"/>
      <c r="D1316" s="49"/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  <c r="AD1316" s="49"/>
    </row>
    <row r="1317" spans="1:30">
      <c r="A1317" s="49"/>
      <c r="B1317" s="49"/>
      <c r="C1317" s="49"/>
      <c r="D1317" s="49"/>
      <c r="E1317" s="49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  <c r="AD1317" s="49"/>
    </row>
    <row r="1318" spans="1:30">
      <c r="A1318" s="49"/>
      <c r="B1318" s="49"/>
      <c r="C1318" s="49"/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</row>
    <row r="1319" spans="1:30">
      <c r="A1319" s="49"/>
      <c r="B1319" s="49"/>
      <c r="C1319" s="49"/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  <c r="AD1319" s="49"/>
    </row>
    <row r="1320" spans="1:30">
      <c r="A1320" s="49"/>
      <c r="B1320" s="49"/>
      <c r="C1320" s="49"/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  <c r="AD1320" s="49"/>
    </row>
    <row r="1321" spans="1:30">
      <c r="A1321" s="49"/>
      <c r="B1321" s="49"/>
      <c r="C1321" s="49"/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49"/>
    </row>
    <row r="1322" spans="1:30">
      <c r="A1322" s="49"/>
      <c r="B1322" s="49"/>
      <c r="C1322" s="49"/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  <c r="AD1322" s="49"/>
    </row>
    <row r="1323" spans="1:30">
      <c r="A1323" s="49"/>
      <c r="B1323" s="49"/>
      <c r="C1323" s="49"/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  <c r="AD1323" s="49"/>
    </row>
    <row r="1324" spans="1:30">
      <c r="A1324" s="49"/>
      <c r="B1324" s="49"/>
      <c r="C1324" s="49"/>
      <c r="D1324" s="49"/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  <c r="AD1324" s="49"/>
    </row>
    <row r="1325" spans="1:30">
      <c r="A1325" s="49"/>
      <c r="B1325" s="49"/>
      <c r="C1325" s="49"/>
      <c r="D1325" s="49"/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  <c r="AD1325" s="49"/>
    </row>
    <row r="1326" spans="1:30">
      <c r="A1326" s="49"/>
      <c r="B1326" s="49"/>
      <c r="C1326" s="49"/>
      <c r="D1326" s="49"/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  <c r="AD1326" s="49"/>
    </row>
    <row r="1327" spans="1:30">
      <c r="A1327" s="49"/>
      <c r="B1327" s="49"/>
      <c r="C1327" s="49"/>
      <c r="D1327" s="49"/>
      <c r="E1327" s="49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  <c r="AD1327" s="49"/>
    </row>
    <row r="1328" spans="1:30">
      <c r="A1328" s="49"/>
      <c r="B1328" s="49"/>
      <c r="C1328" s="49"/>
      <c r="D1328" s="49"/>
      <c r="E1328" s="49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  <c r="AD1328" s="49"/>
    </row>
    <row r="1329" spans="1:30">
      <c r="A1329" s="49"/>
      <c r="B1329" s="49"/>
      <c r="C1329" s="49"/>
      <c r="D1329" s="49"/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  <c r="AD1329" s="49"/>
    </row>
    <row r="1330" spans="1:30">
      <c r="A1330" s="49"/>
      <c r="B1330" s="49"/>
      <c r="C1330" s="49"/>
      <c r="D1330" s="49"/>
      <c r="E1330" s="49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49"/>
    </row>
    <row r="1331" spans="1:30">
      <c r="A1331" s="49"/>
      <c r="B1331" s="49"/>
      <c r="C1331" s="49"/>
      <c r="D1331" s="49"/>
      <c r="E1331" s="49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</row>
    <row r="1332" spans="1:30">
      <c r="A1332" s="49"/>
      <c r="B1332" s="49"/>
      <c r="C1332" s="49"/>
      <c r="D1332" s="49"/>
      <c r="E1332" s="49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  <c r="AD1332" s="49"/>
    </row>
    <row r="1333" spans="1:30">
      <c r="A1333" s="49"/>
      <c r="B1333" s="49"/>
      <c r="C1333" s="49"/>
      <c r="D1333" s="49"/>
      <c r="E1333" s="49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  <c r="AD1333" s="49"/>
    </row>
    <row r="1334" spans="1:30">
      <c r="A1334" s="49"/>
      <c r="B1334" s="49"/>
      <c r="C1334" s="49"/>
      <c r="D1334" s="49"/>
      <c r="E1334" s="49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  <c r="AD1334" s="49"/>
    </row>
    <row r="1335" spans="1:30">
      <c r="A1335" s="49"/>
      <c r="B1335" s="49"/>
      <c r="C1335" s="49"/>
      <c r="D1335" s="49"/>
      <c r="E1335" s="49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  <c r="AD1335" s="49"/>
    </row>
    <row r="1336" spans="1:30">
      <c r="A1336" s="49"/>
      <c r="B1336" s="49"/>
      <c r="C1336" s="49"/>
      <c r="D1336" s="49"/>
      <c r="E1336" s="49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  <c r="AD1336" s="49"/>
    </row>
    <row r="1337" spans="1:30">
      <c r="A1337" s="49"/>
      <c r="B1337" s="49"/>
      <c r="C1337" s="49"/>
      <c r="D1337" s="49"/>
      <c r="E1337" s="49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  <c r="AD1337" s="49"/>
    </row>
    <row r="1338" spans="1:30">
      <c r="A1338" s="49"/>
      <c r="B1338" s="49"/>
      <c r="C1338" s="49"/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  <c r="AD1338" s="49"/>
    </row>
    <row r="1339" spans="1:30">
      <c r="A1339" s="49"/>
      <c r="B1339" s="49"/>
      <c r="C1339" s="49"/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  <c r="AD1339" s="49"/>
    </row>
    <row r="1340" spans="1:30">
      <c r="A1340" s="49"/>
      <c r="B1340" s="49"/>
      <c r="C1340" s="49"/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  <c r="AD1340" s="49"/>
    </row>
    <row r="1341" spans="1:30">
      <c r="A1341" s="49"/>
      <c r="B1341" s="49"/>
      <c r="C1341" s="49"/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  <c r="AD1341" s="49"/>
    </row>
    <row r="1342" spans="1:30">
      <c r="A1342" s="49"/>
      <c r="B1342" s="49"/>
      <c r="C1342" s="49"/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  <c r="AD1342" s="49"/>
    </row>
    <row r="1343" spans="1:30">
      <c r="A1343" s="49"/>
      <c r="B1343" s="49"/>
      <c r="C1343" s="49"/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49"/>
    </row>
    <row r="1344" spans="1:30">
      <c r="A1344" s="49"/>
      <c r="B1344" s="49"/>
      <c r="C1344" s="49"/>
      <c r="D1344" s="49"/>
      <c r="E1344" s="49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</row>
    <row r="1345" spans="1:30">
      <c r="A1345" s="49"/>
      <c r="B1345" s="49"/>
      <c r="C1345" s="49"/>
      <c r="D1345" s="49"/>
      <c r="E1345" s="49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49"/>
    </row>
    <row r="1346" spans="1:30">
      <c r="A1346" s="49"/>
      <c r="B1346" s="49"/>
      <c r="C1346" s="49"/>
      <c r="D1346" s="49"/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49"/>
    </row>
    <row r="1347" spans="1:30">
      <c r="A1347" s="49"/>
      <c r="B1347" s="49"/>
      <c r="C1347" s="49"/>
      <c r="D1347" s="49"/>
      <c r="E1347" s="49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49"/>
    </row>
    <row r="1348" spans="1:30">
      <c r="A1348" s="49"/>
      <c r="B1348" s="49"/>
      <c r="C1348" s="49"/>
      <c r="D1348" s="49"/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49"/>
    </row>
    <row r="1349" spans="1:30">
      <c r="A1349" s="49"/>
      <c r="B1349" s="49"/>
      <c r="C1349" s="49"/>
      <c r="D1349" s="49"/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49"/>
    </row>
    <row r="1350" spans="1:30">
      <c r="A1350" s="49"/>
      <c r="B1350" s="49"/>
      <c r="C1350" s="49"/>
      <c r="D1350" s="49"/>
      <c r="E1350" s="49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49"/>
    </row>
    <row r="1351" spans="1:30">
      <c r="A1351" s="49"/>
      <c r="B1351" s="49"/>
      <c r="C1351" s="49"/>
      <c r="D1351" s="49"/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</row>
    <row r="1352" spans="1:30">
      <c r="A1352" s="49"/>
      <c r="B1352" s="49"/>
      <c r="C1352" s="49"/>
      <c r="D1352" s="49"/>
      <c r="E1352" s="49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49"/>
    </row>
    <row r="1353" spans="1:30">
      <c r="A1353" s="49"/>
      <c r="B1353" s="49"/>
      <c r="C1353" s="49"/>
      <c r="D1353" s="49"/>
      <c r="E1353" s="49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49"/>
    </row>
    <row r="1354" spans="1:30">
      <c r="A1354" s="49"/>
      <c r="B1354" s="49"/>
      <c r="C1354" s="49"/>
      <c r="D1354" s="49"/>
      <c r="E1354" s="49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  <c r="AD1354" s="49"/>
    </row>
    <row r="1355" spans="1:30">
      <c r="A1355" s="49"/>
      <c r="B1355" s="49"/>
      <c r="C1355" s="49"/>
      <c r="D1355" s="49"/>
      <c r="E1355" s="49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  <c r="AD1355" s="49"/>
    </row>
    <row r="1356" spans="1:30">
      <c r="A1356" s="49"/>
      <c r="B1356" s="49"/>
      <c r="C1356" s="49"/>
      <c r="D1356" s="49"/>
      <c r="E1356" s="49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  <c r="AD1356" s="49"/>
    </row>
    <row r="1357" spans="1:30">
      <c r="A1357" s="49"/>
      <c r="B1357" s="49"/>
      <c r="C1357" s="49"/>
      <c r="D1357" s="49"/>
      <c r="E1357" s="49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</row>
    <row r="1358" spans="1:30">
      <c r="A1358" s="49"/>
      <c r="B1358" s="49"/>
      <c r="C1358" s="49"/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  <c r="AD1358" s="49"/>
    </row>
    <row r="1359" spans="1:30">
      <c r="A1359" s="49"/>
      <c r="B1359" s="49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  <c r="AD1359" s="49"/>
    </row>
    <row r="1360" spans="1:30">
      <c r="A1360" s="49"/>
      <c r="B1360" s="49"/>
      <c r="C1360" s="49"/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  <c r="AD1360" s="49"/>
    </row>
    <row r="1361" spans="1:30">
      <c r="A1361" s="49"/>
      <c r="B1361" s="49"/>
      <c r="C1361" s="49"/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  <c r="AD1361" s="49"/>
    </row>
    <row r="1362" spans="1:30">
      <c r="A1362" s="49"/>
      <c r="B1362" s="49"/>
      <c r="C1362" s="49"/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49"/>
    </row>
    <row r="1363" spans="1:30">
      <c r="A1363" s="49"/>
      <c r="B1363" s="49"/>
      <c r="C1363" s="49"/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  <c r="AD1363" s="49"/>
    </row>
    <row r="1364" spans="1:30">
      <c r="A1364" s="49"/>
      <c r="B1364" s="49"/>
      <c r="C1364" s="49"/>
      <c r="D1364" s="49"/>
      <c r="E1364" s="49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  <c r="AD1364" s="49"/>
    </row>
    <row r="1365" spans="1:30">
      <c r="A1365" s="49"/>
      <c r="B1365" s="49"/>
      <c r="C1365" s="49"/>
      <c r="D1365" s="49"/>
      <c r="E1365" s="49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  <c r="AD1365" s="49"/>
    </row>
    <row r="1366" spans="1:30">
      <c r="A1366" s="49"/>
      <c r="B1366" s="49"/>
      <c r="C1366" s="49"/>
      <c r="D1366" s="49"/>
      <c r="E1366" s="49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  <c r="AD1366" s="49"/>
    </row>
    <row r="1367" spans="1:30">
      <c r="A1367" s="49"/>
      <c r="B1367" s="49"/>
      <c r="C1367" s="49"/>
      <c r="D1367" s="49"/>
      <c r="E1367" s="49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  <c r="AD1367" s="49"/>
    </row>
    <row r="1368" spans="1:30">
      <c r="A1368" s="49"/>
      <c r="B1368" s="49"/>
      <c r="C1368" s="49"/>
      <c r="D1368" s="49"/>
      <c r="E1368" s="49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  <c r="AD1368" s="49"/>
    </row>
    <row r="1369" spans="1:30">
      <c r="A1369" s="49"/>
      <c r="B1369" s="49"/>
      <c r="C1369" s="49"/>
      <c r="D1369" s="49"/>
      <c r="E1369" s="49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  <c r="AD1369" s="49"/>
    </row>
    <row r="1370" spans="1:30">
      <c r="A1370" s="49"/>
      <c r="B1370" s="49"/>
      <c r="C1370" s="49"/>
      <c r="D1370" s="49"/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</row>
    <row r="1371" spans="1:30">
      <c r="A1371" s="49"/>
      <c r="B1371" s="49"/>
      <c r="C1371" s="49"/>
      <c r="D1371" s="49"/>
      <c r="E1371" s="49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  <c r="AD1371" s="49"/>
    </row>
    <row r="1372" spans="1:30">
      <c r="A1372" s="49"/>
      <c r="B1372" s="49"/>
      <c r="C1372" s="49"/>
      <c r="D1372" s="49"/>
      <c r="E1372" s="49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  <c r="AD1372" s="49"/>
    </row>
    <row r="1373" spans="1:30">
      <c r="A1373" s="49"/>
      <c r="B1373" s="49"/>
      <c r="C1373" s="49"/>
      <c r="D1373" s="49"/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  <c r="AD1373" s="49"/>
    </row>
    <row r="1374" spans="1:30">
      <c r="A1374" s="49"/>
      <c r="B1374" s="49"/>
      <c r="C1374" s="49"/>
      <c r="D1374" s="49"/>
      <c r="E1374" s="49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  <c r="AD1374" s="49"/>
    </row>
    <row r="1375" spans="1:30">
      <c r="A1375" s="49"/>
      <c r="B1375" s="49"/>
      <c r="C1375" s="49"/>
      <c r="D1375" s="49"/>
      <c r="E1375" s="49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  <c r="AD1375" s="49"/>
    </row>
    <row r="1376" spans="1:30">
      <c r="A1376" s="49"/>
      <c r="B1376" s="49"/>
      <c r="C1376" s="49"/>
      <c r="D1376" s="49"/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  <c r="AD1376" s="49"/>
    </row>
    <row r="1377" spans="1:30">
      <c r="A1377" s="49"/>
      <c r="B1377" s="49"/>
      <c r="C1377" s="49"/>
      <c r="D1377" s="49"/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  <c r="AC1377" s="49"/>
      <c r="AD1377" s="49"/>
    </row>
    <row r="1378" spans="1:30">
      <c r="A1378" s="49"/>
      <c r="B1378" s="49"/>
      <c r="C1378" s="49"/>
      <c r="D1378" s="49"/>
      <c r="E1378" s="49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  <c r="AD1378" s="49"/>
    </row>
    <row r="1379" spans="1:30">
      <c r="A1379" s="49"/>
      <c r="B1379" s="49"/>
      <c r="C1379" s="49"/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  <c r="AD1379" s="49"/>
    </row>
    <row r="1380" spans="1:30">
      <c r="A1380" s="49"/>
      <c r="B1380" s="49"/>
      <c r="C1380" s="49"/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  <c r="AD1380" s="49"/>
    </row>
    <row r="1381" spans="1:30">
      <c r="A1381" s="49"/>
      <c r="B1381" s="49"/>
      <c r="C1381" s="49"/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  <c r="AD1381" s="49"/>
    </row>
    <row r="1382" spans="1:30">
      <c r="A1382" s="49"/>
      <c r="B1382" s="49"/>
      <c r="C1382" s="49"/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  <c r="AC1382" s="49"/>
      <c r="AD1382" s="49"/>
    </row>
    <row r="1383" spans="1:30">
      <c r="A1383" s="49"/>
      <c r="B1383" s="49"/>
      <c r="C1383" s="49"/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</row>
    <row r="1384" spans="1:30">
      <c r="A1384" s="49"/>
      <c r="B1384" s="49"/>
      <c r="C1384" s="49"/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49"/>
    </row>
    <row r="1385" spans="1:30">
      <c r="A1385" s="49"/>
      <c r="B1385" s="49"/>
      <c r="C1385" s="49"/>
      <c r="D1385" s="49"/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49"/>
    </row>
    <row r="1386" spans="1:30">
      <c r="A1386" s="49"/>
      <c r="B1386" s="49"/>
      <c r="C1386" s="49"/>
      <c r="D1386" s="49"/>
      <c r="E1386" s="49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49"/>
    </row>
    <row r="1387" spans="1:30">
      <c r="A1387" s="49"/>
      <c r="B1387" s="49"/>
      <c r="C1387" s="49"/>
      <c r="D1387" s="49"/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49"/>
    </row>
    <row r="1388" spans="1:30">
      <c r="A1388" s="49"/>
      <c r="B1388" s="49"/>
      <c r="C1388" s="49"/>
      <c r="D1388" s="49"/>
      <c r="E1388" s="49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49"/>
    </row>
    <row r="1389" spans="1:30">
      <c r="A1389" s="49"/>
      <c r="B1389" s="49"/>
      <c r="C1389" s="49"/>
      <c r="D1389" s="49"/>
      <c r="E1389" s="49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49"/>
    </row>
    <row r="1390" spans="1:30">
      <c r="A1390" s="49"/>
      <c r="B1390" s="49"/>
      <c r="C1390" s="49"/>
      <c r="D1390" s="49"/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49"/>
    </row>
    <row r="1391" spans="1:30">
      <c r="A1391" s="49"/>
      <c r="B1391" s="49"/>
      <c r="C1391" s="49"/>
      <c r="D1391" s="49"/>
      <c r="E1391" s="49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49"/>
    </row>
    <row r="1392" spans="1:30">
      <c r="A1392" s="49"/>
      <c r="B1392" s="49"/>
      <c r="C1392" s="49"/>
      <c r="D1392" s="49"/>
      <c r="E1392" s="49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49"/>
    </row>
    <row r="1393" spans="1:30">
      <c r="A1393" s="49"/>
      <c r="B1393" s="49"/>
      <c r="C1393" s="49"/>
      <c r="D1393" s="49"/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49"/>
    </row>
    <row r="1394" spans="1:30">
      <c r="A1394" s="49"/>
      <c r="B1394" s="49"/>
      <c r="C1394" s="49"/>
      <c r="D1394" s="49"/>
      <c r="E1394" s="49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49"/>
    </row>
    <row r="1395" spans="1:30">
      <c r="A1395" s="49"/>
      <c r="B1395" s="49"/>
      <c r="C1395" s="49"/>
      <c r="D1395" s="49"/>
      <c r="E1395" s="49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  <c r="AD1395" s="49"/>
    </row>
    <row r="1396" spans="1:30">
      <c r="A1396" s="49"/>
      <c r="B1396" s="49"/>
      <c r="C1396" s="49"/>
      <c r="D1396" s="49"/>
      <c r="E1396" s="49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</row>
    <row r="1397" spans="1:30">
      <c r="A1397" s="49"/>
      <c r="B1397" s="49"/>
      <c r="C1397" s="49"/>
      <c r="D1397" s="49"/>
      <c r="E1397" s="49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  <c r="AD1397" s="49"/>
    </row>
    <row r="1398" spans="1:30">
      <c r="A1398" s="49"/>
      <c r="B1398" s="49"/>
      <c r="C1398" s="49"/>
      <c r="D1398" s="49"/>
      <c r="E1398" s="49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  <c r="AD1398" s="49"/>
    </row>
    <row r="1399" spans="1:30">
      <c r="A1399" s="49"/>
      <c r="B1399" s="49"/>
      <c r="C1399" s="49"/>
      <c r="D1399" s="49"/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  <c r="AD1399" s="49"/>
    </row>
    <row r="1400" spans="1:30">
      <c r="A1400" s="49"/>
      <c r="B1400" s="49"/>
      <c r="C1400" s="49"/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  <c r="AD1400" s="49"/>
    </row>
    <row r="1401" spans="1:30">
      <c r="A1401" s="49"/>
      <c r="B1401" s="49"/>
      <c r="C1401" s="49"/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  <c r="AD1401" s="49"/>
    </row>
    <row r="1402" spans="1:30">
      <c r="A1402" s="49"/>
      <c r="B1402" s="49"/>
      <c r="C1402" s="49"/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  <c r="AD1402" s="49"/>
    </row>
    <row r="1403" spans="1:30">
      <c r="A1403" s="49"/>
      <c r="B1403" s="49"/>
      <c r="C1403" s="49"/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  <c r="AD1403" s="49"/>
    </row>
    <row r="1404" spans="1:30">
      <c r="A1404" s="49"/>
      <c r="B1404" s="49"/>
      <c r="C1404" s="49"/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  <c r="AD1404" s="49"/>
    </row>
    <row r="1405" spans="1:30">
      <c r="A1405" s="49"/>
      <c r="B1405" s="49"/>
      <c r="C1405" s="49"/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49"/>
    </row>
    <row r="1406" spans="1:30">
      <c r="A1406" s="49"/>
      <c r="B1406" s="49"/>
      <c r="C1406" s="49"/>
      <c r="D1406" s="49"/>
      <c r="E1406" s="49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49"/>
    </row>
    <row r="1407" spans="1:30">
      <c r="A1407" s="49"/>
      <c r="B1407" s="49"/>
      <c r="C1407" s="49"/>
      <c r="D1407" s="49"/>
      <c r="E1407" s="49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  <c r="AD1407" s="49"/>
    </row>
    <row r="1408" spans="1:30">
      <c r="A1408" s="49"/>
      <c r="B1408" s="49"/>
      <c r="C1408" s="49"/>
      <c r="D1408" s="49"/>
      <c r="E1408" s="49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  <c r="AD1408" s="49"/>
    </row>
    <row r="1409" spans="1:30">
      <c r="A1409" s="49"/>
      <c r="B1409" s="49"/>
      <c r="C1409" s="49"/>
      <c r="D1409" s="49"/>
      <c r="E1409" s="49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</row>
    <row r="1410" spans="1:30">
      <c r="A1410" s="49"/>
      <c r="B1410" s="49"/>
      <c r="C1410" s="49"/>
      <c r="D1410" s="49"/>
      <c r="E1410" s="49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49"/>
    </row>
    <row r="1411" spans="1:30">
      <c r="A1411" s="49"/>
      <c r="B1411" s="49"/>
      <c r="C1411" s="49"/>
      <c r="D1411" s="49"/>
      <c r="E1411" s="49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49"/>
    </row>
    <row r="1412" spans="1:30">
      <c r="A1412" s="49"/>
      <c r="B1412" s="49"/>
      <c r="C1412" s="49"/>
      <c r="D1412" s="49"/>
      <c r="E1412" s="49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  <c r="AD1412" s="49"/>
    </row>
    <row r="1413" spans="1:30">
      <c r="A1413" s="49"/>
      <c r="B1413" s="49"/>
      <c r="C1413" s="49"/>
      <c r="D1413" s="49"/>
      <c r="E1413" s="49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  <c r="AD1413" s="49"/>
    </row>
    <row r="1414" spans="1:30">
      <c r="A1414" s="49"/>
      <c r="B1414" s="49"/>
      <c r="C1414" s="49"/>
      <c r="D1414" s="49"/>
      <c r="E1414" s="49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  <c r="AD1414" s="49"/>
    </row>
    <row r="1415" spans="1:30">
      <c r="A1415" s="49"/>
      <c r="B1415" s="49"/>
      <c r="C1415" s="49"/>
      <c r="D1415" s="49"/>
      <c r="E1415" s="49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49"/>
    </row>
    <row r="1416" spans="1:30">
      <c r="A1416" s="49"/>
      <c r="B1416" s="49"/>
      <c r="C1416" s="49"/>
      <c r="D1416" s="49"/>
      <c r="E1416" s="49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49"/>
    </row>
    <row r="1417" spans="1:30">
      <c r="A1417" s="49"/>
      <c r="B1417" s="49"/>
      <c r="C1417" s="49"/>
      <c r="D1417" s="49"/>
      <c r="E1417" s="49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  <c r="AD1417" s="49"/>
    </row>
    <row r="1418" spans="1:30">
      <c r="A1418" s="49"/>
      <c r="B1418" s="49"/>
      <c r="C1418" s="49"/>
      <c r="D1418" s="49"/>
      <c r="E1418" s="49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  <c r="AD1418" s="49"/>
    </row>
    <row r="1419" spans="1:30">
      <c r="A1419" s="49"/>
      <c r="B1419" s="49"/>
      <c r="C1419" s="49"/>
      <c r="D1419" s="49"/>
      <c r="E1419" s="49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  <c r="AD1419" s="49"/>
    </row>
    <row r="1420" spans="1:30">
      <c r="A1420" s="49"/>
      <c r="B1420" s="49"/>
      <c r="C1420" s="49"/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</row>
    <row r="1421" spans="1:30">
      <c r="A1421" s="49"/>
      <c r="B1421" s="49"/>
      <c r="C1421" s="49"/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</row>
    <row r="1422" spans="1:30">
      <c r="A1422" s="49"/>
      <c r="B1422" s="49"/>
      <c r="C1422" s="49"/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</row>
    <row r="1423" spans="1:30">
      <c r="A1423" s="49"/>
      <c r="B1423" s="49"/>
      <c r="C1423" s="49"/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  <c r="AD1423" s="49"/>
    </row>
    <row r="1424" spans="1:30">
      <c r="A1424" s="49"/>
      <c r="B1424" s="49"/>
      <c r="C1424" s="49"/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49"/>
    </row>
    <row r="1425" spans="1:30">
      <c r="A1425" s="49"/>
      <c r="B1425" s="49"/>
      <c r="C1425" s="49"/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  <c r="AD1425" s="49"/>
    </row>
    <row r="1426" spans="1:30">
      <c r="A1426" s="49"/>
      <c r="B1426" s="49"/>
      <c r="C1426" s="49"/>
      <c r="D1426" s="49"/>
      <c r="E1426" s="49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49"/>
    </row>
    <row r="1427" spans="1:30">
      <c r="A1427" s="49"/>
      <c r="B1427" s="49"/>
      <c r="C1427" s="49"/>
      <c r="D1427" s="49"/>
      <c r="E1427" s="49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  <c r="AD1427" s="49"/>
    </row>
    <row r="1428" spans="1:30">
      <c r="A1428" s="49"/>
      <c r="B1428" s="49"/>
      <c r="C1428" s="49"/>
      <c r="D1428" s="49"/>
      <c r="E1428" s="49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  <c r="AD1428" s="49"/>
    </row>
    <row r="1429" spans="1:30">
      <c r="A1429" s="49"/>
      <c r="B1429" s="49"/>
      <c r="C1429" s="49"/>
      <c r="D1429" s="49"/>
      <c r="E1429" s="49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49"/>
    </row>
    <row r="1430" spans="1:30">
      <c r="A1430" s="49"/>
      <c r="B1430" s="49"/>
      <c r="C1430" s="49"/>
      <c r="D1430" s="49"/>
      <c r="E1430" s="49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  <c r="AD1430" s="49"/>
    </row>
    <row r="1431" spans="1:30">
      <c r="A1431" s="49"/>
      <c r="B1431" s="49"/>
      <c r="C1431" s="49"/>
      <c r="D1431" s="49"/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</row>
    <row r="1432" spans="1:30">
      <c r="A1432" s="49"/>
      <c r="B1432" s="49"/>
      <c r="C1432" s="49"/>
      <c r="D1432" s="49"/>
      <c r="E1432" s="49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  <c r="AD1432" s="49"/>
    </row>
    <row r="1433" spans="1:30">
      <c r="A1433" s="49"/>
      <c r="B1433" s="49"/>
      <c r="C1433" s="49"/>
      <c r="D1433" s="49"/>
      <c r="E1433" s="49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  <c r="AD1433" s="49"/>
    </row>
    <row r="1434" spans="1:30">
      <c r="A1434" s="49"/>
      <c r="B1434" s="49"/>
      <c r="C1434" s="49"/>
      <c r="D1434" s="49"/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49"/>
    </row>
    <row r="1435" spans="1:30">
      <c r="A1435" s="49"/>
      <c r="B1435" s="49"/>
      <c r="C1435" s="49"/>
      <c r="D1435" s="49"/>
      <c r="E1435" s="49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</row>
    <row r="1436" spans="1:30">
      <c r="A1436" s="49"/>
      <c r="B1436" s="49"/>
      <c r="C1436" s="49"/>
      <c r="D1436" s="49"/>
      <c r="E1436" s="49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49"/>
    </row>
    <row r="1437" spans="1:30">
      <c r="A1437" s="49"/>
      <c r="B1437" s="49"/>
      <c r="C1437" s="49"/>
      <c r="D1437" s="49"/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  <c r="AD1437" s="49"/>
    </row>
    <row r="1438" spans="1:30">
      <c r="A1438" s="49"/>
      <c r="B1438" s="49"/>
      <c r="C1438" s="49"/>
      <c r="D1438" s="49"/>
      <c r="E1438" s="49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  <c r="AD1438" s="49"/>
    </row>
    <row r="1439" spans="1:30">
      <c r="A1439" s="49"/>
      <c r="B1439" s="49"/>
      <c r="C1439" s="49"/>
      <c r="D1439" s="49"/>
      <c r="E1439" s="49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</row>
    <row r="1440" spans="1:30">
      <c r="A1440" s="49"/>
      <c r="B1440" s="49"/>
      <c r="C1440" s="49"/>
      <c r="D1440" s="49"/>
      <c r="E1440" s="49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  <c r="AD1440" s="49"/>
    </row>
    <row r="1441" spans="1:30">
      <c r="A1441" s="49"/>
      <c r="B1441" s="49"/>
      <c r="C1441" s="49"/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</row>
    <row r="1442" spans="1:30">
      <c r="A1442" s="49"/>
      <c r="B1442" s="49"/>
      <c r="C1442" s="49"/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  <c r="AD1442" s="49"/>
    </row>
    <row r="1443" spans="1:30">
      <c r="A1443" s="49"/>
      <c r="B1443" s="49"/>
      <c r="C1443" s="49"/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  <c r="AD1443" s="49"/>
    </row>
    <row r="1444" spans="1:30">
      <c r="A1444" s="49"/>
      <c r="B1444" s="49"/>
      <c r="C1444" s="49"/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49"/>
    </row>
    <row r="1445" spans="1:30">
      <c r="A1445" s="49"/>
      <c r="B1445" s="49"/>
      <c r="C1445" s="49"/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  <c r="AD1445" s="49"/>
    </row>
    <row r="1446" spans="1:30">
      <c r="A1446" s="49"/>
      <c r="B1446" s="49"/>
      <c r="C1446" s="49"/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</row>
    <row r="1447" spans="1:30">
      <c r="A1447" s="49"/>
      <c r="B1447" s="49"/>
      <c r="C1447" s="49"/>
      <c r="D1447" s="49"/>
      <c r="E1447" s="49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  <c r="AD1447" s="49"/>
    </row>
    <row r="1448" spans="1:30">
      <c r="A1448" s="49"/>
      <c r="B1448" s="49"/>
      <c r="C1448" s="49"/>
      <c r="D1448" s="49"/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  <c r="AD1448" s="49"/>
    </row>
    <row r="1449" spans="1:30">
      <c r="A1449" s="49"/>
      <c r="B1449" s="49"/>
      <c r="C1449" s="49"/>
      <c r="D1449" s="49"/>
      <c r="E1449" s="49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49"/>
    </row>
    <row r="1450" spans="1:30">
      <c r="A1450" s="49"/>
      <c r="B1450" s="49"/>
      <c r="C1450" s="49"/>
      <c r="D1450" s="49"/>
      <c r="E1450" s="49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  <c r="AD1450" s="49"/>
    </row>
    <row r="1451" spans="1:30">
      <c r="A1451" s="49"/>
      <c r="B1451" s="49"/>
      <c r="C1451" s="49"/>
      <c r="D1451" s="49"/>
      <c r="E1451" s="49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</row>
    <row r="1452" spans="1:30">
      <c r="A1452" s="49"/>
      <c r="B1452" s="49"/>
      <c r="C1452" s="49"/>
      <c r="D1452" s="49"/>
      <c r="E1452" s="49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</row>
    <row r="1453" spans="1:30">
      <c r="A1453" s="49"/>
      <c r="B1453" s="49"/>
      <c r="C1453" s="49"/>
      <c r="D1453" s="49"/>
      <c r="E1453" s="49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</row>
    <row r="1454" spans="1:30">
      <c r="A1454" s="49"/>
      <c r="B1454" s="49"/>
      <c r="C1454" s="49"/>
      <c r="D1454" s="49"/>
      <c r="E1454" s="49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</row>
    <row r="1455" spans="1:30">
      <c r="A1455" s="49"/>
      <c r="B1455" s="49"/>
      <c r="C1455" s="49"/>
      <c r="D1455" s="49"/>
      <c r="E1455" s="49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</row>
    <row r="1456" spans="1:30">
      <c r="A1456" s="49"/>
      <c r="B1456" s="49"/>
      <c r="C1456" s="49"/>
      <c r="D1456" s="49"/>
      <c r="E1456" s="49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</row>
    <row r="1457" spans="1:30">
      <c r="A1457" s="49"/>
      <c r="B1457" s="49"/>
      <c r="C1457" s="49"/>
      <c r="D1457" s="49"/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</row>
    <row r="1458" spans="1:30">
      <c r="A1458" s="49"/>
      <c r="B1458" s="49"/>
      <c r="C1458" s="49"/>
      <c r="D1458" s="49"/>
      <c r="E1458" s="49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49"/>
    </row>
    <row r="1459" spans="1:30">
      <c r="A1459" s="49"/>
      <c r="B1459" s="49"/>
      <c r="C1459" s="49"/>
      <c r="D1459" s="49"/>
      <c r="E1459" s="49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</row>
    <row r="1460" spans="1:30">
      <c r="A1460" s="49"/>
      <c r="B1460" s="49"/>
      <c r="C1460" s="49"/>
      <c r="D1460" s="49"/>
      <c r="E1460" s="49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49"/>
    </row>
    <row r="1461" spans="1:30">
      <c r="A1461" s="49"/>
      <c r="B1461" s="49"/>
      <c r="C1461" s="49"/>
      <c r="D1461" s="49"/>
      <c r="E1461" s="49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</row>
    <row r="1462" spans="1:30">
      <c r="A1462" s="49"/>
      <c r="B1462" s="49"/>
      <c r="C1462" s="49"/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49"/>
    </row>
    <row r="1463" spans="1:30">
      <c r="A1463" s="49"/>
      <c r="B1463" s="49"/>
      <c r="C1463" s="49"/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</row>
    <row r="1464" spans="1:30">
      <c r="A1464" s="49"/>
      <c r="B1464" s="49"/>
      <c r="C1464" s="49"/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</row>
    <row r="1465" spans="1:30">
      <c r="A1465" s="49"/>
      <c r="B1465" s="49"/>
      <c r="C1465" s="49"/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49"/>
    </row>
    <row r="1466" spans="1:30">
      <c r="A1466" s="49"/>
      <c r="B1466" s="49"/>
      <c r="C1466" s="49"/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</row>
    <row r="1467" spans="1:30">
      <c r="A1467" s="49"/>
      <c r="B1467" s="49"/>
      <c r="C1467" s="49"/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</row>
    <row r="1468" spans="1:30">
      <c r="A1468" s="49"/>
      <c r="B1468" s="49"/>
      <c r="C1468" s="49"/>
      <c r="D1468" s="49"/>
      <c r="E1468" s="49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</row>
    <row r="1469" spans="1:30">
      <c r="A1469" s="49"/>
      <c r="B1469" s="49"/>
      <c r="C1469" s="49"/>
      <c r="D1469" s="49"/>
      <c r="E1469" s="49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</row>
    <row r="1470" spans="1:30">
      <c r="A1470" s="49"/>
      <c r="B1470" s="49"/>
      <c r="C1470" s="49"/>
      <c r="D1470" s="49"/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</row>
    <row r="1471" spans="1:30">
      <c r="A1471" s="49"/>
      <c r="B1471" s="49"/>
      <c r="C1471" s="49"/>
      <c r="D1471" s="49"/>
      <c r="E1471" s="49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</row>
    <row r="1472" spans="1:30">
      <c r="A1472" s="49"/>
      <c r="B1472" s="49"/>
      <c r="C1472" s="49"/>
      <c r="D1472" s="49"/>
      <c r="E1472" s="49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</row>
    <row r="1473" spans="1:30">
      <c r="A1473" s="49"/>
      <c r="B1473" s="49"/>
      <c r="C1473" s="49"/>
      <c r="D1473" s="49"/>
      <c r="E1473" s="49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49"/>
    </row>
    <row r="1474" spans="1:30">
      <c r="A1474" s="49"/>
      <c r="B1474" s="49"/>
      <c r="C1474" s="49"/>
      <c r="D1474" s="49"/>
      <c r="E1474" s="49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</row>
    <row r="1475" spans="1:30">
      <c r="A1475" s="49"/>
      <c r="B1475" s="49"/>
      <c r="C1475" s="49"/>
      <c r="D1475" s="49"/>
      <c r="E1475" s="49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</row>
    <row r="1476" spans="1:30">
      <c r="A1476" s="49"/>
      <c r="B1476" s="49"/>
      <c r="C1476" s="49"/>
      <c r="D1476" s="49"/>
      <c r="E1476" s="49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</row>
    <row r="1477" spans="1:30">
      <c r="A1477" s="49"/>
      <c r="B1477" s="49"/>
      <c r="C1477" s="49"/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</row>
    <row r="1478" spans="1:30">
      <c r="A1478" s="49"/>
      <c r="B1478" s="49"/>
      <c r="C1478" s="49"/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49"/>
    </row>
    <row r="1479" spans="1:30">
      <c r="A1479" s="49"/>
      <c r="B1479" s="49"/>
      <c r="C1479" s="49"/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</row>
    <row r="1480" spans="1:30">
      <c r="A1480" s="49"/>
      <c r="B1480" s="49"/>
      <c r="C1480" s="49"/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  <c r="AD1480" s="49"/>
    </row>
    <row r="1481" spans="1:30">
      <c r="A1481" s="49"/>
      <c r="B1481" s="49"/>
      <c r="C1481" s="49"/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49"/>
    </row>
    <row r="1482" spans="1:30">
      <c r="A1482" s="49"/>
      <c r="B1482" s="49"/>
      <c r="C1482" s="49"/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  <c r="AD1482" s="49"/>
    </row>
    <row r="1483" spans="1:30">
      <c r="A1483" s="49"/>
      <c r="B1483" s="49"/>
      <c r="C1483" s="49"/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  <c r="AD1483" s="49"/>
    </row>
    <row r="1484" spans="1:30">
      <c r="A1484" s="49"/>
      <c r="B1484" s="49"/>
      <c r="C1484" s="49"/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</row>
    <row r="1485" spans="1:30">
      <c r="A1485" s="49"/>
      <c r="B1485" s="49"/>
      <c r="C1485" s="49"/>
      <c r="D1485" s="49"/>
      <c r="E1485" s="49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  <c r="AD1485" s="49"/>
    </row>
    <row r="1486" spans="1:30">
      <c r="A1486" s="49"/>
      <c r="B1486" s="49"/>
      <c r="C1486" s="49"/>
      <c r="D1486" s="49"/>
      <c r="E1486" s="49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49"/>
    </row>
    <row r="1487" spans="1:30">
      <c r="A1487" s="49"/>
      <c r="B1487" s="49"/>
      <c r="C1487" s="49"/>
      <c r="D1487" s="49"/>
      <c r="E1487" s="49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  <c r="AD1487" s="49"/>
    </row>
    <row r="1488" spans="1:30">
      <c r="A1488" s="49"/>
      <c r="B1488" s="49"/>
      <c r="C1488" s="49"/>
      <c r="D1488" s="49"/>
      <c r="E1488" s="49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  <c r="AD1488" s="49"/>
    </row>
    <row r="1489" spans="1:30">
      <c r="A1489" s="49"/>
      <c r="B1489" s="49"/>
      <c r="C1489" s="49"/>
      <c r="D1489" s="49"/>
      <c r="E1489" s="49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</row>
    <row r="1490" spans="1:30">
      <c r="A1490" s="49"/>
      <c r="B1490" s="49"/>
      <c r="C1490" s="49"/>
      <c r="D1490" s="49"/>
      <c r="E1490" s="49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  <c r="AD1490" s="49"/>
    </row>
    <row r="1491" spans="1:30">
      <c r="A1491" s="49"/>
      <c r="B1491" s="49"/>
      <c r="C1491" s="49"/>
      <c r="D1491" s="49"/>
      <c r="E1491" s="49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</row>
    <row r="1492" spans="1:30">
      <c r="A1492" s="49"/>
      <c r="B1492" s="49"/>
      <c r="C1492" s="49"/>
      <c r="D1492" s="49"/>
      <c r="E1492" s="49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  <c r="AD1492" s="49"/>
    </row>
    <row r="1493" spans="1:30">
      <c r="A1493" s="49"/>
      <c r="B1493" s="49"/>
      <c r="C1493" s="49"/>
      <c r="D1493" s="49"/>
      <c r="E1493" s="49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  <c r="AD1493" s="49"/>
    </row>
    <row r="1494" spans="1:30">
      <c r="A1494" s="49"/>
      <c r="B1494" s="49"/>
      <c r="C1494" s="49"/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</row>
    <row r="1495" spans="1:30">
      <c r="A1495" s="49"/>
      <c r="B1495" s="49"/>
      <c r="C1495" s="49"/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  <c r="AD1495" s="49"/>
    </row>
    <row r="1496" spans="1:30">
      <c r="A1496" s="49"/>
      <c r="B1496" s="49"/>
      <c r="C1496" s="49"/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49"/>
    </row>
    <row r="1497" spans="1:30">
      <c r="A1497" s="49"/>
      <c r="B1497" s="49"/>
      <c r="C1497" s="49"/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  <c r="AD1497" s="49"/>
    </row>
    <row r="1498" spans="1:30">
      <c r="A1498" s="49"/>
      <c r="B1498" s="49"/>
      <c r="C1498" s="49"/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  <c r="AD1498" s="49"/>
    </row>
    <row r="1499" spans="1:30">
      <c r="A1499" s="49"/>
      <c r="B1499" s="49"/>
      <c r="C1499" s="49"/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49"/>
    </row>
    <row r="1500" spans="1:30">
      <c r="A1500" s="49"/>
      <c r="B1500" s="49"/>
      <c r="C1500" s="49"/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  <c r="AD1500" s="49"/>
    </row>
    <row r="1501" spans="1:30">
      <c r="A1501" s="49"/>
      <c r="B1501" s="49"/>
      <c r="C1501" s="49"/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</row>
    <row r="1502" spans="1:30">
      <c r="A1502" s="49"/>
      <c r="B1502" s="49"/>
      <c r="C1502" s="49"/>
      <c r="D1502" s="49"/>
      <c r="E1502" s="49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  <c r="AD1502" s="49"/>
    </row>
    <row r="1503" spans="1:30">
      <c r="A1503" s="49"/>
      <c r="B1503" s="49"/>
      <c r="C1503" s="49"/>
      <c r="D1503" s="49"/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  <c r="AD1503" s="49"/>
    </row>
    <row r="1504" spans="1:30">
      <c r="A1504" s="49"/>
      <c r="B1504" s="49"/>
      <c r="C1504" s="49"/>
      <c r="D1504" s="49"/>
      <c r="E1504" s="49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  <c r="AD1504" s="49"/>
    </row>
    <row r="1505" spans="1:30">
      <c r="A1505" s="49"/>
      <c r="B1505" s="49"/>
      <c r="C1505" s="49"/>
      <c r="D1505" s="49"/>
      <c r="E1505" s="49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  <c r="AD1505" s="49"/>
    </row>
    <row r="1506" spans="1:30">
      <c r="A1506" s="49"/>
      <c r="B1506" s="49"/>
      <c r="C1506" s="49"/>
      <c r="D1506" s="49"/>
      <c r="E1506" s="49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  <c r="AD1506" s="49"/>
    </row>
    <row r="1507" spans="1:30">
      <c r="A1507" s="49"/>
      <c r="B1507" s="49"/>
      <c r="C1507" s="49"/>
      <c r="D1507" s="49"/>
      <c r="E1507" s="49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  <c r="AD1507" s="49"/>
    </row>
    <row r="1508" spans="1:30">
      <c r="A1508" s="49"/>
      <c r="B1508" s="49"/>
      <c r="C1508" s="49"/>
      <c r="D1508" s="49"/>
      <c r="E1508" s="49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49"/>
    </row>
    <row r="1509" spans="1:30">
      <c r="A1509" s="49"/>
      <c r="B1509" s="49"/>
      <c r="C1509" s="49"/>
      <c r="D1509" s="49"/>
      <c r="E1509" s="49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  <c r="AD1509" s="49"/>
    </row>
    <row r="1510" spans="1:30">
      <c r="A1510" s="49"/>
      <c r="B1510" s="49"/>
      <c r="C1510" s="49"/>
      <c r="D1510" s="49"/>
      <c r="E1510" s="49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49"/>
    </row>
    <row r="1511" spans="1:30">
      <c r="A1511" s="49"/>
      <c r="B1511" s="49"/>
      <c r="C1511" s="49"/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  <c r="AD1511" s="49"/>
    </row>
    <row r="1512" spans="1:30">
      <c r="A1512" s="49"/>
      <c r="B1512" s="49"/>
      <c r="C1512" s="49"/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  <c r="AD1512" s="49"/>
    </row>
    <row r="1513" spans="1:30">
      <c r="A1513" s="49"/>
      <c r="B1513" s="49"/>
      <c r="C1513" s="49"/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</row>
    <row r="1514" spans="1:30">
      <c r="A1514" s="49"/>
      <c r="B1514" s="49"/>
      <c r="C1514" s="49"/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  <c r="AD1514" s="49"/>
    </row>
    <row r="1515" spans="1:30">
      <c r="A1515" s="49"/>
      <c r="B1515" s="49"/>
      <c r="C1515" s="49"/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49"/>
    </row>
    <row r="1516" spans="1:30">
      <c r="A1516" s="49"/>
      <c r="B1516" s="49"/>
      <c r="C1516" s="49"/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  <c r="AD1516" s="49"/>
    </row>
    <row r="1517" spans="1:30">
      <c r="A1517" s="49"/>
      <c r="B1517" s="49"/>
      <c r="C1517" s="49"/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  <c r="AD1517" s="49"/>
    </row>
    <row r="1518" spans="1:30">
      <c r="A1518" s="49"/>
      <c r="B1518" s="49"/>
      <c r="C1518" s="49"/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</row>
    <row r="1519" spans="1:30">
      <c r="A1519" s="49"/>
      <c r="B1519" s="49"/>
      <c r="C1519" s="49"/>
      <c r="D1519" s="49"/>
      <c r="E1519" s="49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  <c r="AD1519" s="49"/>
    </row>
    <row r="1520" spans="1:30">
      <c r="A1520" s="49"/>
      <c r="B1520" s="49"/>
      <c r="C1520" s="49"/>
      <c r="D1520" s="49"/>
      <c r="E1520" s="49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</row>
    <row r="1521" spans="1:30">
      <c r="A1521" s="49"/>
      <c r="B1521" s="49"/>
      <c r="C1521" s="49"/>
      <c r="D1521" s="49"/>
      <c r="E1521" s="49"/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49"/>
      <c r="AA1521" s="49"/>
      <c r="AB1521" s="49"/>
      <c r="AC1521" s="49"/>
      <c r="AD1521" s="49"/>
    </row>
    <row r="1522" spans="1:30">
      <c r="A1522" s="49"/>
      <c r="B1522" s="49"/>
      <c r="C1522" s="49"/>
      <c r="D1522" s="49"/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49"/>
      <c r="AA1522" s="49"/>
      <c r="AB1522" s="49"/>
      <c r="AC1522" s="49"/>
      <c r="AD1522" s="49"/>
    </row>
    <row r="1523" spans="1:30">
      <c r="A1523" s="49"/>
      <c r="B1523" s="49"/>
      <c r="C1523" s="49"/>
      <c r="D1523" s="49"/>
      <c r="E1523" s="49"/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  <c r="AB1523" s="49"/>
      <c r="AC1523" s="49"/>
      <c r="AD1523" s="49"/>
    </row>
    <row r="1524" spans="1:30">
      <c r="A1524" s="49"/>
      <c r="B1524" s="49"/>
      <c r="C1524" s="49"/>
      <c r="D1524" s="49"/>
      <c r="E1524" s="49"/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  <c r="AA1524" s="49"/>
      <c r="AB1524" s="49"/>
      <c r="AC1524" s="49"/>
      <c r="AD1524" s="49"/>
    </row>
    <row r="1525" spans="1:30">
      <c r="A1525" s="49"/>
      <c r="B1525" s="49"/>
      <c r="C1525" s="49"/>
      <c r="D1525" s="49"/>
      <c r="E1525" s="49"/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  <c r="AB1525" s="49"/>
      <c r="AC1525" s="49"/>
      <c r="AD1525" s="49"/>
    </row>
    <row r="1526" spans="1:30">
      <c r="A1526" s="49"/>
      <c r="B1526" s="49"/>
      <c r="C1526" s="49"/>
      <c r="D1526" s="49"/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  <c r="AA1526" s="49"/>
      <c r="AB1526" s="49"/>
      <c r="AC1526" s="49"/>
      <c r="AD1526" s="49"/>
    </row>
    <row r="1527" spans="1:30">
      <c r="A1527" s="49"/>
      <c r="B1527" s="49"/>
      <c r="C1527" s="49"/>
      <c r="D1527" s="49"/>
      <c r="E1527" s="49"/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49"/>
      <c r="AA1527" s="49"/>
      <c r="AB1527" s="49"/>
      <c r="AC1527" s="49"/>
      <c r="AD1527" s="49"/>
    </row>
    <row r="1528" spans="1:30">
      <c r="A1528" s="49"/>
      <c r="B1528" s="49"/>
      <c r="C1528" s="49"/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  <c r="AB1528" s="49"/>
      <c r="AC1528" s="49"/>
      <c r="AD1528" s="49"/>
    </row>
    <row r="1529" spans="1:30">
      <c r="A1529" s="49"/>
      <c r="B1529" s="49"/>
      <c r="C1529" s="49"/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49"/>
      <c r="AA1529" s="49"/>
      <c r="AB1529" s="49"/>
      <c r="AC1529" s="49"/>
      <c r="AD1529" s="49"/>
    </row>
    <row r="1530" spans="1:30">
      <c r="A1530" s="49"/>
      <c r="B1530" s="49"/>
      <c r="C1530" s="49"/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  <c r="AB1530" s="49"/>
      <c r="AC1530" s="49"/>
      <c r="AD1530" s="49"/>
    </row>
    <row r="1531" spans="1:30">
      <c r="A1531" s="49"/>
      <c r="B1531" s="49"/>
      <c r="C1531" s="49"/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49"/>
      <c r="AA1531" s="49"/>
      <c r="AB1531" s="49"/>
      <c r="AC1531" s="49"/>
      <c r="AD1531" s="49"/>
    </row>
    <row r="1532" spans="1:30">
      <c r="A1532" s="49"/>
      <c r="B1532" s="49"/>
      <c r="C1532" s="49"/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  <c r="AA1532" s="49"/>
      <c r="AB1532" s="49"/>
      <c r="AC1532" s="49"/>
      <c r="AD1532" s="49"/>
    </row>
    <row r="1533" spans="1:30">
      <c r="A1533" s="49"/>
      <c r="B1533" s="49"/>
      <c r="C1533" s="49"/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  <c r="AB1533" s="49"/>
      <c r="AC1533" s="49"/>
      <c r="AD1533" s="49"/>
    </row>
    <row r="1534" spans="1:30">
      <c r="A1534" s="49"/>
      <c r="B1534" s="49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  <c r="AD1534" s="49"/>
    </row>
    <row r="1535" spans="1:30">
      <c r="A1535" s="49"/>
      <c r="B1535" s="49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</row>
    <row r="1536" spans="1:30">
      <c r="A1536" s="49"/>
      <c r="B1536" s="49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  <c r="AD1536" s="49"/>
    </row>
    <row r="1537" spans="1:30">
      <c r="A1537" s="49"/>
      <c r="B1537" s="49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  <c r="AD1537" s="49"/>
    </row>
    <row r="1538" spans="1:30">
      <c r="A1538" s="49"/>
      <c r="B1538" s="49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</row>
    <row r="1539" spans="1:30">
      <c r="A1539" s="49"/>
      <c r="B1539" s="49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  <c r="AD1539" s="49"/>
    </row>
    <row r="1540" spans="1:30">
      <c r="A1540" s="49"/>
      <c r="B1540" s="49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49"/>
    </row>
    <row r="1541" spans="1:30">
      <c r="A1541" s="49"/>
      <c r="B1541" s="49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  <c r="AD1541" s="49"/>
    </row>
    <row r="1542" spans="1:30">
      <c r="A1542" s="49"/>
      <c r="B1542" s="49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  <c r="AD1542" s="49"/>
    </row>
    <row r="1543" spans="1:30">
      <c r="A1543" s="49"/>
      <c r="B1543" s="49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49"/>
    </row>
    <row r="1544" spans="1:30">
      <c r="A1544" s="49"/>
      <c r="B1544" s="49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  <c r="AD1544" s="49"/>
    </row>
    <row r="1545" spans="1:30">
      <c r="A1545" s="49"/>
      <c r="B1545" s="49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49"/>
    </row>
    <row r="1546" spans="1:30">
      <c r="A1546" s="49"/>
      <c r="B1546" s="49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  <c r="AD1546" s="49"/>
    </row>
    <row r="1547" spans="1:30">
      <c r="A1547" s="49"/>
      <c r="B1547" s="49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  <c r="AD1547" s="49"/>
    </row>
    <row r="1548" spans="1:30">
      <c r="A1548" s="49"/>
      <c r="B1548" s="49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49"/>
    </row>
    <row r="1549" spans="1:30">
      <c r="A1549" s="49"/>
      <c r="B1549" s="49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  <c r="AD1549" s="49"/>
    </row>
    <row r="1550" spans="1:30">
      <c r="A1550" s="49"/>
      <c r="B1550" s="49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</row>
    <row r="1551" spans="1:30">
      <c r="A1551" s="49"/>
      <c r="B1551" s="49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  <c r="AD1551" s="49"/>
    </row>
    <row r="1552" spans="1:30">
      <c r="A1552" s="49"/>
      <c r="B1552" s="49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  <c r="AD1552" s="49"/>
    </row>
    <row r="1553" spans="1:30">
      <c r="A1553" s="49"/>
      <c r="B1553" s="49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</row>
    <row r="1554" spans="1:30">
      <c r="A1554" s="49"/>
      <c r="B1554" s="49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  <c r="AD1554" s="49"/>
    </row>
    <row r="1555" spans="1:30">
      <c r="A1555" s="49"/>
      <c r="B1555" s="49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</row>
    <row r="1556" spans="1:30">
      <c r="A1556" s="49"/>
      <c r="B1556" s="49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  <c r="AD1556" s="49"/>
    </row>
    <row r="1557" spans="1:30">
      <c r="A1557" s="49"/>
      <c r="B1557" s="49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  <c r="AD1557" s="49"/>
    </row>
    <row r="1558" spans="1:30">
      <c r="A1558" s="49"/>
      <c r="B1558" s="49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49"/>
    </row>
    <row r="1559" spans="1:30">
      <c r="A1559" s="49"/>
      <c r="B1559" s="49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  <c r="AD1559" s="49"/>
    </row>
    <row r="1560" spans="1:30">
      <c r="A1560" s="49"/>
      <c r="B1560" s="49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</row>
    <row r="1561" spans="1:30">
      <c r="A1561" s="49"/>
      <c r="B1561" s="49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  <c r="AD1561" s="49"/>
    </row>
    <row r="1562" spans="1:30">
      <c r="A1562" s="49"/>
      <c r="B1562" s="49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  <c r="AD1562" s="49"/>
    </row>
    <row r="1563" spans="1:30">
      <c r="A1563" s="49"/>
      <c r="B1563" s="49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</row>
    <row r="1564" spans="1:30">
      <c r="A1564" s="49"/>
      <c r="B1564" s="49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  <c r="AD1564" s="49"/>
    </row>
    <row r="1565" spans="1:30">
      <c r="A1565" s="49"/>
      <c r="B1565" s="49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</row>
    <row r="1566" spans="1:30">
      <c r="A1566" s="49"/>
      <c r="B1566" s="49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  <c r="AD1566" s="49"/>
    </row>
    <row r="1567" spans="1:30">
      <c r="A1567" s="49"/>
      <c r="B1567" s="49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  <c r="AD1567" s="49"/>
    </row>
    <row r="1568" spans="1:30">
      <c r="A1568" s="49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49"/>
    </row>
    <row r="1569" spans="1:30">
      <c r="A1569" s="49"/>
      <c r="B1569" s="49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  <c r="AD1569" s="49"/>
    </row>
    <row r="1570" spans="1:30">
      <c r="A1570" s="49"/>
      <c r="B1570" s="49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</row>
    <row r="1571" spans="1:30">
      <c r="A1571" s="49"/>
      <c r="B1571" s="49"/>
      <c r="C1571" s="49"/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  <c r="AD1571" s="49"/>
    </row>
    <row r="1572" spans="1:30">
      <c r="A1572" s="49"/>
      <c r="B1572" s="49"/>
      <c r="C1572" s="49"/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  <c r="AD1572" s="49"/>
    </row>
    <row r="1573" spans="1:30">
      <c r="A1573" s="49"/>
      <c r="B1573" s="49"/>
      <c r="C1573" s="49"/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</row>
    <row r="1574" spans="1:30">
      <c r="A1574" s="49"/>
      <c r="B1574" s="49"/>
      <c r="C1574" s="49"/>
      <c r="D1574" s="49"/>
      <c r="E1574" s="49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  <c r="AD1574" s="49"/>
    </row>
    <row r="1575" spans="1:30">
      <c r="A1575" s="49"/>
      <c r="B1575" s="49"/>
      <c r="C1575" s="49"/>
      <c r="D1575" s="49"/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</row>
    <row r="1576" spans="1:30">
      <c r="A1576" s="49"/>
      <c r="B1576" s="49"/>
      <c r="C1576" s="49"/>
      <c r="D1576" s="49"/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  <c r="AD1576" s="49"/>
    </row>
    <row r="1577" spans="1:30">
      <c r="A1577" s="49"/>
      <c r="B1577" s="49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  <c r="AD1577" s="49"/>
    </row>
    <row r="1578" spans="1:30">
      <c r="A1578" s="49"/>
      <c r="B1578" s="49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49"/>
    </row>
    <row r="1579" spans="1:30">
      <c r="A1579" s="49"/>
      <c r="B1579" s="49"/>
      <c r="C1579" s="49"/>
      <c r="D1579" s="49"/>
      <c r="E1579" s="49"/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  <c r="AD1579" s="49"/>
    </row>
    <row r="1580" spans="1:30">
      <c r="A1580" s="49"/>
      <c r="B1580" s="49"/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49"/>
    </row>
    <row r="1581" spans="1:30">
      <c r="A1581" s="49"/>
      <c r="B1581" s="49"/>
      <c r="C1581" s="49"/>
      <c r="D1581" s="49"/>
      <c r="E1581" s="49"/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  <c r="AD1581" s="49"/>
    </row>
    <row r="1582" spans="1:30">
      <c r="A1582" s="49"/>
      <c r="B1582" s="49"/>
      <c r="C1582" s="49"/>
      <c r="D1582" s="49"/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  <c r="AD1582" s="49"/>
    </row>
    <row r="1583" spans="1:30">
      <c r="A1583" s="49"/>
      <c r="B1583" s="49"/>
      <c r="C1583" s="49"/>
      <c r="D1583" s="49"/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49"/>
    </row>
    <row r="1584" spans="1:30">
      <c r="A1584" s="49"/>
      <c r="B1584" s="49"/>
      <c r="C1584" s="49"/>
      <c r="D1584" s="49"/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  <c r="AD1584" s="49"/>
    </row>
    <row r="1585" spans="1:30">
      <c r="A1585" s="49"/>
      <c r="B1585" s="49"/>
      <c r="C1585" s="49"/>
      <c r="D1585" s="49"/>
      <c r="E1585" s="49"/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</row>
    <row r="1586" spans="1:30">
      <c r="A1586" s="49"/>
      <c r="B1586" s="49"/>
      <c r="C1586" s="49"/>
      <c r="D1586" s="49"/>
      <c r="E1586" s="49"/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  <c r="AD1586" s="49"/>
    </row>
    <row r="1587" spans="1:30">
      <c r="A1587" s="49"/>
      <c r="B1587" s="49"/>
      <c r="C1587" s="49"/>
      <c r="D1587" s="49"/>
      <c r="E1587" s="49"/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  <c r="AD1587" s="49"/>
    </row>
    <row r="1588" spans="1:30">
      <c r="A1588" s="49"/>
      <c r="B1588" s="49"/>
      <c r="C1588" s="49"/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</row>
    <row r="1589" spans="1:30">
      <c r="A1589" s="49"/>
      <c r="B1589" s="49"/>
      <c r="C1589" s="49"/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  <c r="AD1589" s="49"/>
    </row>
    <row r="1590" spans="1:30">
      <c r="A1590" s="49"/>
      <c r="B1590" s="49"/>
      <c r="C1590" s="49"/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49"/>
    </row>
    <row r="1591" spans="1:30">
      <c r="A1591" s="49"/>
      <c r="B1591" s="49"/>
      <c r="C1591" s="49"/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  <c r="AD1591" s="49"/>
    </row>
    <row r="1592" spans="1:30">
      <c r="A1592" s="49"/>
      <c r="B1592" s="49"/>
      <c r="C1592" s="49"/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  <c r="AD1592" s="49"/>
    </row>
    <row r="1593" spans="1:30">
      <c r="A1593" s="49"/>
      <c r="B1593" s="49"/>
      <c r="C1593" s="49"/>
      <c r="D1593" s="49"/>
      <c r="E1593" s="49"/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49"/>
    </row>
    <row r="1594" spans="1:30">
      <c r="A1594" s="49"/>
      <c r="B1594" s="49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  <c r="AD1594" s="49"/>
    </row>
    <row r="1595" spans="1:30">
      <c r="A1595" s="49"/>
      <c r="B1595" s="49"/>
      <c r="C1595" s="49"/>
      <c r="D1595" s="49"/>
      <c r="E1595" s="49"/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49"/>
    </row>
    <row r="1596" spans="1:30">
      <c r="A1596" s="49"/>
      <c r="B1596" s="49"/>
      <c r="C1596" s="49"/>
      <c r="D1596" s="49"/>
      <c r="E1596" s="49"/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  <c r="AD1596" s="49"/>
    </row>
    <row r="1597" spans="1:30">
      <c r="A1597" s="49"/>
      <c r="B1597" s="49"/>
      <c r="C1597" s="49"/>
      <c r="D1597" s="49"/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  <c r="AD1597" s="49"/>
    </row>
    <row r="1598" spans="1:30">
      <c r="A1598" s="49"/>
      <c r="B1598" s="49"/>
      <c r="C1598" s="49"/>
      <c r="D1598" s="49"/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</row>
    <row r="1599" spans="1:30">
      <c r="A1599" s="49"/>
      <c r="B1599" s="49"/>
      <c r="C1599" s="49"/>
      <c r="D1599" s="49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  <c r="AD1599" s="49"/>
    </row>
    <row r="1600" spans="1:30">
      <c r="A1600" s="49"/>
      <c r="B1600" s="49"/>
      <c r="C1600" s="49"/>
      <c r="D1600" s="49"/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49"/>
    </row>
    <row r="1601" spans="1:30">
      <c r="A1601" s="49"/>
      <c r="B1601" s="49"/>
      <c r="C1601" s="49"/>
      <c r="D1601" s="49"/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  <c r="AD1601" s="49"/>
    </row>
    <row r="1602" spans="1:30">
      <c r="A1602" s="49"/>
      <c r="B1602" s="49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  <c r="AD1602" s="49"/>
    </row>
    <row r="1603" spans="1:30">
      <c r="A1603" s="49"/>
      <c r="B1603" s="49"/>
      <c r="C1603" s="49"/>
      <c r="D1603" s="49"/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</row>
    <row r="1604" spans="1:30">
      <c r="A1604" s="49"/>
      <c r="B1604" s="49"/>
      <c r="C1604" s="49"/>
      <c r="D1604" s="49"/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  <c r="AD1604" s="49"/>
    </row>
    <row r="1605" spans="1:30">
      <c r="A1605" s="49"/>
      <c r="B1605" s="49"/>
      <c r="C1605" s="49"/>
      <c r="D1605" s="49"/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</row>
    <row r="1606" spans="1:30">
      <c r="A1606" s="49"/>
      <c r="B1606" s="49"/>
      <c r="C1606" s="49"/>
      <c r="D1606" s="49"/>
      <c r="E1606" s="49"/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  <c r="AD1606" s="49"/>
    </row>
    <row r="1607" spans="1:30">
      <c r="A1607" s="49"/>
      <c r="B1607" s="49"/>
      <c r="C1607" s="49"/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  <c r="AD1607" s="49"/>
    </row>
    <row r="1608" spans="1:30">
      <c r="A1608" s="49"/>
      <c r="B1608" s="49"/>
      <c r="C1608" s="49"/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</row>
    <row r="1609" spans="1:30">
      <c r="A1609" s="49"/>
      <c r="B1609" s="49"/>
      <c r="C1609" s="49"/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  <c r="AD1609" s="49"/>
    </row>
    <row r="1610" spans="1:30">
      <c r="A1610" s="49"/>
      <c r="B1610" s="49"/>
      <c r="C1610" s="49"/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</row>
    <row r="1611" spans="1:30">
      <c r="A1611" s="49"/>
      <c r="B1611" s="49"/>
      <c r="C1611" s="49"/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  <c r="AD1611" s="49"/>
    </row>
    <row r="1612" spans="1:30">
      <c r="A1612" s="49"/>
      <c r="B1612" s="49"/>
      <c r="C1612" s="49"/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  <c r="AD1612" s="49"/>
    </row>
    <row r="1613" spans="1:30">
      <c r="A1613" s="49"/>
      <c r="B1613" s="49"/>
      <c r="C1613" s="49"/>
      <c r="D1613" s="49"/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49"/>
    </row>
    <row r="1614" spans="1:30">
      <c r="A1614" s="49"/>
      <c r="B1614" s="49"/>
      <c r="C1614" s="49"/>
      <c r="D1614" s="49"/>
      <c r="E1614" s="49"/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  <c r="AD1614" s="49"/>
    </row>
    <row r="1615" spans="1:30">
      <c r="A1615" s="49"/>
      <c r="B1615" s="49"/>
      <c r="C1615" s="49"/>
      <c r="D1615" s="49"/>
      <c r="E1615" s="49"/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</row>
    <row r="1616" spans="1:30">
      <c r="A1616" s="49"/>
      <c r="B1616" s="49"/>
      <c r="C1616" s="49"/>
      <c r="D1616" s="49"/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  <c r="AD1616" s="49"/>
    </row>
    <row r="1617" spans="1:30">
      <c r="A1617" s="49"/>
      <c r="B1617" s="49"/>
      <c r="C1617" s="49"/>
      <c r="D1617" s="49"/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  <c r="AD1617" s="49"/>
    </row>
    <row r="1618" spans="1:30">
      <c r="A1618" s="49"/>
      <c r="B1618" s="49"/>
      <c r="C1618" s="49"/>
      <c r="D1618" s="49"/>
      <c r="E1618" s="49"/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</row>
    <row r="1619" spans="1:30">
      <c r="A1619" s="49"/>
      <c r="B1619" s="49"/>
      <c r="C1619" s="49"/>
      <c r="D1619" s="49"/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  <c r="AD1619" s="49"/>
    </row>
    <row r="1620" spans="1:30">
      <c r="A1620" s="49"/>
      <c r="B1620" s="49"/>
      <c r="C1620" s="49"/>
      <c r="D1620" s="49"/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</row>
    <row r="1621" spans="1:30">
      <c r="A1621" s="49"/>
      <c r="B1621" s="49"/>
      <c r="C1621" s="49"/>
      <c r="D1621" s="49"/>
      <c r="E1621" s="49"/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  <c r="AD1621" s="49"/>
    </row>
    <row r="1622" spans="1:30">
      <c r="A1622" s="49"/>
      <c r="B1622" s="49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  <c r="AD1622" s="49"/>
    </row>
    <row r="1623" spans="1:30">
      <c r="A1623" s="49"/>
      <c r="B1623" s="49"/>
      <c r="C1623" s="49"/>
      <c r="D1623" s="49"/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</row>
    <row r="1624" spans="1:30">
      <c r="A1624" s="49"/>
      <c r="B1624" s="49"/>
      <c r="C1624" s="49"/>
      <c r="D1624" s="49"/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  <c r="AD1624" s="49"/>
    </row>
    <row r="1625" spans="1:30">
      <c r="A1625" s="49"/>
      <c r="B1625" s="49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</row>
    <row r="1626" spans="1:30">
      <c r="A1626" s="49"/>
      <c r="B1626" s="49"/>
      <c r="C1626" s="49"/>
      <c r="D1626" s="49"/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  <c r="AD1626" s="49"/>
    </row>
    <row r="1627" spans="1:30">
      <c r="A1627" s="49"/>
      <c r="B1627" s="49"/>
      <c r="C1627" s="49"/>
      <c r="D1627" s="49"/>
      <c r="E1627" s="49"/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  <c r="AD1627" s="49"/>
    </row>
    <row r="1628" spans="1:30">
      <c r="A1628" s="49"/>
      <c r="B1628" s="49"/>
      <c r="C1628" s="49"/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  <c r="AD1628" s="49"/>
    </row>
    <row r="1629" spans="1:30">
      <c r="A1629" s="49"/>
      <c r="B1629" s="49"/>
      <c r="C1629" s="49"/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  <c r="AD1629" s="49"/>
    </row>
    <row r="1630" spans="1:30">
      <c r="A1630" s="49"/>
      <c r="B1630" s="49"/>
      <c r="C1630" s="49"/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</row>
    <row r="1631" spans="1:30">
      <c r="A1631" s="49"/>
      <c r="B1631" s="49"/>
      <c r="C1631" s="49"/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  <c r="AD1631" s="49"/>
    </row>
    <row r="1632" spans="1:30">
      <c r="A1632" s="49"/>
      <c r="B1632" s="49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  <c r="AD1632" s="49"/>
    </row>
    <row r="1633" spans="1:30">
      <c r="A1633" s="49"/>
      <c r="B1633" s="49"/>
      <c r="C1633" s="49"/>
      <c r="D1633" s="49"/>
      <c r="E1633" s="49"/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</row>
    <row r="1634" spans="1:30">
      <c r="A1634" s="49"/>
      <c r="B1634" s="49"/>
      <c r="C1634" s="49"/>
      <c r="D1634" s="49"/>
      <c r="E1634" s="49"/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  <c r="AD1634" s="49"/>
    </row>
    <row r="1635" spans="1:30">
      <c r="A1635" s="49"/>
      <c r="B1635" s="49"/>
      <c r="C1635" s="49"/>
      <c r="D1635" s="49"/>
      <c r="E1635" s="49"/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49"/>
    </row>
    <row r="1636" spans="1:30">
      <c r="A1636" s="49"/>
      <c r="B1636" s="49"/>
      <c r="C1636" s="49"/>
      <c r="D1636" s="49"/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  <c r="AD1636" s="49"/>
    </row>
    <row r="1637" spans="1:30">
      <c r="A1637" s="49"/>
      <c r="B1637" s="49"/>
      <c r="C1637" s="49"/>
      <c r="D1637" s="49"/>
      <c r="E1637" s="49"/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  <c r="AD1637" s="49"/>
    </row>
    <row r="1638" spans="1:30">
      <c r="A1638" s="49"/>
      <c r="B1638" s="49"/>
      <c r="C1638" s="49"/>
      <c r="D1638" s="49"/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49"/>
    </row>
    <row r="1639" spans="1:30">
      <c r="A1639" s="49"/>
      <c r="B1639" s="49"/>
      <c r="C1639" s="49"/>
      <c r="D1639" s="49"/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  <c r="AD1639" s="49"/>
    </row>
    <row r="1640" spans="1:30">
      <c r="A1640" s="49"/>
      <c r="B1640" s="49"/>
      <c r="C1640" s="49"/>
      <c r="D1640" s="49"/>
      <c r="E1640" s="49"/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49"/>
    </row>
    <row r="1641" spans="1:30">
      <c r="A1641" s="49"/>
      <c r="B1641" s="49"/>
      <c r="C1641" s="49"/>
      <c r="D1641" s="49"/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  <c r="AD1641" s="49"/>
    </row>
    <row r="1642" spans="1:30">
      <c r="A1642" s="49"/>
      <c r="B1642" s="49"/>
      <c r="C1642" s="49"/>
      <c r="D1642" s="49"/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  <c r="AD1642" s="49"/>
    </row>
    <row r="1643" spans="1:30">
      <c r="A1643" s="49"/>
      <c r="B1643" s="49"/>
      <c r="C1643" s="49"/>
      <c r="D1643" s="49"/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49"/>
    </row>
    <row r="1644" spans="1:30">
      <c r="A1644" s="49"/>
      <c r="B1644" s="49"/>
      <c r="C1644" s="49"/>
      <c r="D1644" s="49"/>
      <c r="E1644" s="49"/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  <c r="AD1644" s="49"/>
    </row>
    <row r="1645" spans="1:30">
      <c r="A1645" s="49"/>
      <c r="B1645" s="49"/>
      <c r="C1645" s="49"/>
      <c r="D1645" s="49"/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49"/>
    </row>
    <row r="1646" spans="1:30">
      <c r="A1646" s="49"/>
      <c r="B1646" s="49"/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  <c r="AD1646" s="49"/>
    </row>
    <row r="1647" spans="1:30">
      <c r="A1647" s="49"/>
      <c r="B1647" s="49"/>
      <c r="C1647" s="49"/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  <c r="AD1647" s="49"/>
    </row>
    <row r="1648" spans="1:30">
      <c r="A1648" s="49"/>
      <c r="B1648" s="49"/>
      <c r="C1648" s="49"/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49"/>
    </row>
    <row r="1649" spans="1:30">
      <c r="A1649" s="49"/>
      <c r="B1649" s="49"/>
      <c r="C1649" s="49"/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  <c r="AD1649" s="49"/>
    </row>
    <row r="1650" spans="1:30">
      <c r="A1650" s="49"/>
      <c r="B1650" s="49"/>
      <c r="C1650" s="49"/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</row>
    <row r="1651" spans="1:30">
      <c r="A1651" s="49"/>
      <c r="B1651" s="49"/>
      <c r="C1651" s="49"/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  <c r="AD1651" s="49"/>
    </row>
    <row r="1652" spans="1:30">
      <c r="A1652" s="49"/>
      <c r="B1652" s="49"/>
      <c r="C1652" s="49"/>
      <c r="D1652" s="49"/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  <c r="AD1652" s="49"/>
    </row>
    <row r="1653" spans="1:30">
      <c r="A1653" s="49"/>
      <c r="B1653" s="49"/>
      <c r="C1653" s="49"/>
      <c r="D1653" s="49"/>
      <c r="E1653" s="49"/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</row>
    <row r="1654" spans="1:30">
      <c r="A1654" s="49"/>
      <c r="B1654" s="49"/>
      <c r="C1654" s="49"/>
      <c r="D1654" s="49"/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  <c r="AD1654" s="49"/>
    </row>
    <row r="1655" spans="1:30">
      <c r="A1655" s="49"/>
      <c r="B1655" s="49"/>
      <c r="C1655" s="49"/>
      <c r="D1655" s="49"/>
      <c r="E1655" s="49"/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49"/>
    </row>
    <row r="1656" spans="1:30">
      <c r="A1656" s="49"/>
      <c r="B1656" s="49"/>
      <c r="C1656" s="49"/>
      <c r="D1656" s="49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  <c r="AD1656" s="49"/>
    </row>
    <row r="1657" spans="1:30">
      <c r="A1657" s="49"/>
      <c r="B1657" s="49"/>
      <c r="C1657" s="49"/>
      <c r="D1657" s="49"/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  <c r="AD1657" s="49"/>
    </row>
    <row r="1658" spans="1:30">
      <c r="A1658" s="49"/>
      <c r="B1658" s="49"/>
      <c r="C1658" s="49"/>
      <c r="D1658" s="49"/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</row>
    <row r="1659" spans="1:30">
      <c r="A1659" s="49"/>
      <c r="B1659" s="49"/>
      <c r="C1659" s="49"/>
      <c r="D1659" s="49"/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  <c r="AD1659" s="49"/>
    </row>
    <row r="1660" spans="1:30">
      <c r="A1660" s="49"/>
      <c r="B1660" s="49"/>
      <c r="C1660" s="49"/>
      <c r="D1660" s="49"/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</row>
    <row r="1661" spans="1:30">
      <c r="A1661" s="49"/>
      <c r="B1661" s="49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  <c r="AD1661" s="49"/>
    </row>
    <row r="1662" spans="1:30">
      <c r="A1662" s="49"/>
      <c r="B1662" s="49"/>
      <c r="C1662" s="49"/>
      <c r="D1662" s="49"/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  <c r="AD1662" s="49"/>
    </row>
    <row r="1663" spans="1:30">
      <c r="A1663" s="49"/>
      <c r="B1663" s="49"/>
      <c r="C1663" s="49"/>
      <c r="D1663" s="49"/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49"/>
    </row>
    <row r="1664" spans="1:30">
      <c r="A1664" s="49"/>
      <c r="B1664" s="49"/>
      <c r="C1664" s="49"/>
      <c r="D1664" s="49"/>
      <c r="E1664" s="49"/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  <c r="AD1664" s="49"/>
    </row>
    <row r="1665" spans="1:30">
      <c r="A1665" s="49"/>
      <c r="B1665" s="49"/>
      <c r="C1665" s="49"/>
      <c r="D1665" s="49"/>
      <c r="E1665" s="49"/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</row>
    <row r="1666" spans="1:30">
      <c r="A1666" s="49"/>
      <c r="B1666" s="49"/>
      <c r="C1666" s="49"/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  <c r="AD1666" s="49"/>
    </row>
    <row r="1667" spans="1:30">
      <c r="A1667" s="49"/>
      <c r="B1667" s="49"/>
      <c r="C1667" s="49"/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  <c r="AD1667" s="49"/>
    </row>
    <row r="1668" spans="1:30">
      <c r="A1668" s="49"/>
      <c r="B1668" s="49"/>
      <c r="C1668" s="49"/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  <c r="AD1668" s="49"/>
    </row>
    <row r="1669" spans="1:30">
      <c r="A1669" s="49"/>
      <c r="B1669" s="49"/>
      <c r="C1669" s="49"/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  <c r="AD1669" s="49"/>
    </row>
    <row r="1670" spans="1:30">
      <c r="A1670" s="49"/>
      <c r="B1670" s="49"/>
      <c r="C1670" s="49"/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  <c r="AB1670" s="49"/>
      <c r="AC1670" s="49"/>
      <c r="AD1670" s="49"/>
    </row>
    <row r="1671" spans="1:30">
      <c r="A1671" s="49"/>
      <c r="B1671" s="49"/>
      <c r="C1671" s="49"/>
      <c r="D1671" s="49"/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  <c r="AD1671" s="49"/>
    </row>
    <row r="1672" spans="1:30">
      <c r="A1672" s="49"/>
      <c r="B1672" s="49"/>
      <c r="C1672" s="49"/>
      <c r="D1672" s="49"/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  <c r="AD1672" s="49"/>
    </row>
    <row r="1673" spans="1:30">
      <c r="A1673" s="49"/>
      <c r="B1673" s="49"/>
      <c r="C1673" s="49"/>
      <c r="D1673" s="49"/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  <c r="AD1673" s="49"/>
    </row>
    <row r="1674" spans="1:30">
      <c r="A1674" s="49"/>
      <c r="B1674" s="49"/>
      <c r="C1674" s="49"/>
      <c r="D1674" s="49"/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  <c r="AD1674" s="49"/>
    </row>
    <row r="1675" spans="1:30">
      <c r="A1675" s="49"/>
      <c r="B1675" s="49"/>
      <c r="C1675" s="49"/>
      <c r="D1675" s="49"/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  <c r="AD1675" s="49"/>
    </row>
    <row r="1676" spans="1:30">
      <c r="A1676" s="49"/>
      <c r="B1676" s="49"/>
      <c r="C1676" s="49"/>
      <c r="D1676" s="49"/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</row>
    <row r="1677" spans="1:30">
      <c r="A1677" s="49"/>
      <c r="B1677" s="49"/>
      <c r="C1677" s="49"/>
      <c r="D1677" s="49"/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</row>
    <row r="1678" spans="1:30">
      <c r="A1678" s="49"/>
      <c r="B1678" s="49"/>
      <c r="C1678" s="49"/>
      <c r="D1678" s="49"/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  <c r="AD1678" s="49"/>
    </row>
    <row r="1679" spans="1:30">
      <c r="A1679" s="49"/>
      <c r="B1679" s="49"/>
      <c r="C1679" s="49"/>
      <c r="D1679" s="49"/>
      <c r="E1679" s="49"/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  <c r="AD1679" s="49"/>
    </row>
    <row r="1680" spans="1:30">
      <c r="A1680" s="49"/>
      <c r="B1680" s="49"/>
      <c r="C1680" s="49"/>
      <c r="D1680" s="49"/>
      <c r="E1680" s="49"/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</row>
    <row r="1681" spans="1:30">
      <c r="A1681" s="49"/>
      <c r="B1681" s="49"/>
      <c r="C1681" s="49"/>
      <c r="D1681" s="49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49"/>
    </row>
    <row r="1682" spans="1:30">
      <c r="A1682" s="49"/>
      <c r="B1682" s="49"/>
      <c r="C1682" s="49"/>
      <c r="D1682" s="49"/>
      <c r="E1682" s="49"/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  <c r="AD1682" s="49"/>
    </row>
    <row r="1683" spans="1:30">
      <c r="A1683" s="49"/>
      <c r="B1683" s="49"/>
      <c r="C1683" s="49"/>
      <c r="D1683" s="49"/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  <c r="AD1683" s="49"/>
    </row>
    <row r="1684" spans="1:30">
      <c r="A1684" s="49"/>
      <c r="B1684" s="49"/>
      <c r="C1684" s="49"/>
      <c r="D1684" s="49"/>
      <c r="E1684" s="49"/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49"/>
    </row>
    <row r="1685" spans="1:30">
      <c r="A1685" s="49"/>
      <c r="B1685" s="49"/>
      <c r="C1685" s="49"/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49"/>
    </row>
    <row r="1686" spans="1:30">
      <c r="A1686" s="49"/>
      <c r="B1686" s="49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  <c r="AD1686" s="49"/>
    </row>
    <row r="1687" spans="1:30">
      <c r="A1687" s="49"/>
      <c r="B1687" s="49"/>
      <c r="C1687" s="49"/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  <c r="AB1687" s="49"/>
      <c r="AC1687" s="49"/>
      <c r="AD1687" s="49"/>
    </row>
    <row r="1688" spans="1:30">
      <c r="A1688" s="49"/>
      <c r="B1688" s="49"/>
      <c r="C1688" s="49"/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</row>
    <row r="1689" spans="1:30">
      <c r="A1689" s="49"/>
      <c r="B1689" s="49"/>
      <c r="C1689" s="49"/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</row>
    <row r="1690" spans="1:30">
      <c r="A1690" s="49"/>
      <c r="B1690" s="49"/>
      <c r="C1690" s="49"/>
      <c r="D1690" s="49"/>
      <c r="E1690" s="49"/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D1690" s="49"/>
    </row>
    <row r="1691" spans="1:30">
      <c r="A1691" s="49"/>
      <c r="B1691" s="49"/>
      <c r="C1691" s="49"/>
      <c r="D1691" s="49"/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  <c r="AD1691" s="49"/>
    </row>
    <row r="1692" spans="1:30">
      <c r="A1692" s="49"/>
      <c r="B1692" s="49"/>
      <c r="C1692" s="49"/>
      <c r="D1692" s="49"/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</row>
    <row r="1693" spans="1:30">
      <c r="A1693" s="49"/>
      <c r="B1693" s="49"/>
      <c r="C1693" s="49"/>
      <c r="D1693" s="49"/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</row>
    <row r="1694" spans="1:30">
      <c r="A1694" s="49"/>
      <c r="B1694" s="49"/>
      <c r="C1694" s="49"/>
      <c r="D1694" s="49"/>
      <c r="E1694" s="49"/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  <c r="AD1694" s="49"/>
    </row>
    <row r="1695" spans="1:30">
      <c r="A1695" s="49"/>
      <c r="B1695" s="49"/>
      <c r="C1695" s="49"/>
      <c r="D1695" s="49"/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  <c r="AD1695" s="49"/>
    </row>
    <row r="1696" spans="1:30">
      <c r="A1696" s="49"/>
      <c r="B1696" s="49"/>
      <c r="C1696" s="49"/>
      <c r="D1696" s="49"/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49"/>
    </row>
    <row r="1697" spans="1:30">
      <c r="A1697" s="49"/>
      <c r="B1697" s="49"/>
      <c r="C1697" s="49"/>
      <c r="D1697" s="49"/>
      <c r="E1697" s="49"/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</row>
    <row r="1698" spans="1:30">
      <c r="A1698" s="49"/>
      <c r="B1698" s="49"/>
      <c r="C1698" s="49"/>
      <c r="D1698" s="49"/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  <c r="AD1698" s="49"/>
    </row>
    <row r="1699" spans="1:30">
      <c r="A1699" s="49"/>
      <c r="B1699" s="49"/>
      <c r="C1699" s="49"/>
      <c r="D1699" s="49"/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  <c r="AD1699" s="49"/>
    </row>
    <row r="1700" spans="1:30">
      <c r="A1700" s="49"/>
      <c r="B1700" s="49"/>
      <c r="C1700" s="49"/>
      <c r="D1700" s="49"/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</row>
    <row r="1701" spans="1:30">
      <c r="A1701" s="49"/>
      <c r="B1701" s="49"/>
      <c r="C1701" s="49"/>
      <c r="D1701" s="49"/>
      <c r="E1701" s="49"/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</row>
    <row r="1702" spans="1:30">
      <c r="A1702" s="49"/>
      <c r="B1702" s="49"/>
      <c r="C1702" s="49"/>
      <c r="D1702" s="49"/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  <c r="AD1702" s="49"/>
    </row>
    <row r="1703" spans="1:30">
      <c r="A1703" s="49"/>
      <c r="B1703" s="49"/>
      <c r="C1703" s="49"/>
      <c r="D1703" s="49"/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  <c r="AD1703" s="49"/>
    </row>
    <row r="1704" spans="1:30">
      <c r="A1704" s="49"/>
      <c r="B1704" s="49"/>
      <c r="C1704" s="49"/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49"/>
    </row>
    <row r="1705" spans="1:30">
      <c r="A1705" s="49"/>
      <c r="B1705" s="49"/>
      <c r="C1705" s="49"/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49"/>
    </row>
    <row r="1706" spans="1:30">
      <c r="A1706" s="49"/>
      <c r="B1706" s="49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  <c r="AD1706" s="49"/>
    </row>
    <row r="1707" spans="1:30">
      <c r="A1707" s="49"/>
      <c r="B1707" s="49"/>
      <c r="C1707" s="49"/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  <c r="AD1707" s="49"/>
    </row>
    <row r="1708" spans="1:30">
      <c r="A1708" s="49"/>
      <c r="B1708" s="49"/>
      <c r="C1708" s="49"/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49"/>
    </row>
    <row r="1709" spans="1:30">
      <c r="A1709" s="49"/>
      <c r="B1709" s="49"/>
      <c r="C1709" s="49"/>
      <c r="D1709" s="49"/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49"/>
    </row>
    <row r="1710" spans="1:30">
      <c r="A1710" s="49"/>
      <c r="B1710" s="49"/>
      <c r="C1710" s="49"/>
      <c r="D1710" s="49"/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  <c r="AD1710" s="49"/>
    </row>
    <row r="1711" spans="1:30">
      <c r="A1711" s="49"/>
      <c r="B1711" s="49"/>
      <c r="C1711" s="49"/>
      <c r="D1711" s="49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  <c r="AD1711" s="49"/>
    </row>
    <row r="1712" spans="1:30">
      <c r="A1712" s="49"/>
      <c r="B1712" s="49"/>
      <c r="C1712" s="49"/>
      <c r="D1712" s="49"/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</row>
    <row r="1713" spans="1:30">
      <c r="A1713" s="49"/>
      <c r="B1713" s="49"/>
      <c r="C1713" s="49"/>
      <c r="D1713" s="49"/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</row>
    <row r="1714" spans="1:30">
      <c r="A1714" s="49"/>
      <c r="B1714" s="49"/>
      <c r="C1714" s="49"/>
      <c r="D1714" s="49"/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  <c r="AD1714" s="49"/>
    </row>
    <row r="1715" spans="1:30">
      <c r="A1715" s="49"/>
      <c r="B1715" s="49"/>
      <c r="C1715" s="49"/>
      <c r="D1715" s="49"/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  <c r="AD1715" s="49"/>
    </row>
    <row r="1716" spans="1:30">
      <c r="A1716" s="49"/>
      <c r="B1716" s="49"/>
      <c r="C1716" s="49"/>
      <c r="D1716" s="49"/>
      <c r="E1716" s="49"/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</row>
    <row r="1717" spans="1:30">
      <c r="A1717" s="49"/>
      <c r="B1717" s="49"/>
      <c r="C1717" s="49"/>
      <c r="D1717" s="49"/>
      <c r="E1717" s="49"/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49"/>
    </row>
    <row r="1718" spans="1:30">
      <c r="A1718" s="49"/>
      <c r="B1718" s="49"/>
      <c r="C1718" s="49"/>
      <c r="D1718" s="49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  <c r="AD1718" s="49"/>
    </row>
    <row r="1719" spans="1:30">
      <c r="A1719" s="49"/>
      <c r="B1719" s="49"/>
      <c r="C1719" s="49"/>
      <c r="D1719" s="49"/>
      <c r="E1719" s="49"/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  <c r="AD1719" s="49"/>
    </row>
    <row r="1720" spans="1:30">
      <c r="A1720" s="49"/>
      <c r="B1720" s="49"/>
      <c r="C1720" s="49"/>
      <c r="D1720" s="49"/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</row>
    <row r="1721" spans="1:30">
      <c r="A1721" s="49"/>
      <c r="B1721" s="49"/>
      <c r="C1721" s="49"/>
      <c r="D1721" s="49"/>
      <c r="E1721" s="49"/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</row>
    <row r="1722" spans="1:30">
      <c r="A1722" s="49"/>
      <c r="B1722" s="49"/>
      <c r="C1722" s="49"/>
      <c r="D1722" s="49"/>
      <c r="E1722" s="49"/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  <c r="AD1722" s="49"/>
    </row>
    <row r="1723" spans="1:30">
      <c r="A1723" s="49"/>
      <c r="B1723" s="49"/>
      <c r="C1723" s="49"/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  <c r="AD1723" s="49"/>
    </row>
    <row r="1724" spans="1:30">
      <c r="A1724" s="49"/>
      <c r="B1724" s="49"/>
      <c r="C1724" s="49"/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</row>
    <row r="1725" spans="1:30">
      <c r="A1725" s="49"/>
      <c r="B1725" s="49"/>
      <c r="C1725" s="49"/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49"/>
    </row>
    <row r="1726" spans="1:30">
      <c r="A1726" s="49"/>
      <c r="B1726" s="49"/>
      <c r="C1726" s="49"/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  <c r="AD1726" s="49"/>
    </row>
    <row r="1727" spans="1:30">
      <c r="A1727" s="49"/>
      <c r="B1727" s="49"/>
      <c r="C1727" s="49"/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  <c r="AD1727" s="49"/>
    </row>
    <row r="1728" spans="1:30">
      <c r="A1728" s="49"/>
      <c r="B1728" s="49"/>
      <c r="C1728" s="49"/>
      <c r="D1728" s="49"/>
      <c r="E1728" s="49"/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</row>
    <row r="1729" spans="1:30">
      <c r="A1729" s="49"/>
      <c r="B1729" s="49"/>
      <c r="C1729" s="49"/>
      <c r="D1729" s="49"/>
      <c r="E1729" s="49"/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</row>
    <row r="1730" spans="1:30">
      <c r="A1730" s="49"/>
      <c r="B1730" s="49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  <c r="AD1730" s="49"/>
    </row>
    <row r="1731" spans="1:30">
      <c r="A1731" s="49"/>
      <c r="B1731" s="49"/>
      <c r="C1731" s="49"/>
      <c r="D1731" s="49"/>
      <c r="E1731" s="49"/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  <c r="AD1731" s="49"/>
    </row>
    <row r="1732" spans="1:30">
      <c r="A1732" s="49"/>
      <c r="B1732" s="49"/>
      <c r="C1732" s="49"/>
      <c r="D1732" s="49"/>
      <c r="E1732" s="49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49"/>
    </row>
    <row r="1733" spans="1:30">
      <c r="A1733" s="49"/>
      <c r="B1733" s="49"/>
      <c r="C1733" s="49"/>
      <c r="D1733" s="49"/>
      <c r="E1733" s="49"/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</row>
    <row r="1734" spans="1:30">
      <c r="A1734" s="49"/>
      <c r="B1734" s="49"/>
      <c r="C1734" s="49"/>
      <c r="D1734" s="49"/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  <c r="AD1734" s="49"/>
    </row>
    <row r="1735" spans="1:30">
      <c r="A1735" s="49"/>
      <c r="B1735" s="49"/>
      <c r="C1735" s="49"/>
      <c r="D1735" s="49"/>
      <c r="E1735" s="49"/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  <c r="AD1735" s="49"/>
    </row>
    <row r="1736" spans="1:30">
      <c r="A1736" s="49"/>
      <c r="B1736" s="49"/>
      <c r="C1736" s="49"/>
      <c r="D1736" s="49"/>
      <c r="E1736" s="49"/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</row>
    <row r="1737" spans="1:30">
      <c r="A1737" s="49"/>
      <c r="B1737" s="49"/>
      <c r="C1737" s="49"/>
      <c r="D1737" s="49"/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  <c r="AD1737" s="49"/>
    </row>
    <row r="1738" spans="1:30">
      <c r="A1738" s="49"/>
      <c r="B1738" s="49"/>
      <c r="C1738" s="49"/>
      <c r="D1738" s="49"/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</row>
    <row r="1739" spans="1:30">
      <c r="A1739" s="49"/>
      <c r="B1739" s="49"/>
      <c r="C1739" s="49"/>
      <c r="D1739" s="49"/>
      <c r="E1739" s="49"/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  <c r="AD1739" s="49"/>
    </row>
    <row r="1740" spans="1:30">
      <c r="A1740" s="49"/>
      <c r="B1740" s="49"/>
      <c r="C1740" s="49"/>
      <c r="D1740" s="49"/>
      <c r="E1740" s="49"/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49"/>
    </row>
    <row r="1741" spans="1:30">
      <c r="A1741" s="49"/>
      <c r="B1741" s="49"/>
      <c r="C1741" s="49"/>
      <c r="D1741" s="49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49"/>
    </row>
    <row r="1742" spans="1:30">
      <c r="A1742" s="49"/>
      <c r="B1742" s="49"/>
      <c r="C1742" s="49"/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  <c r="AD1742" s="49"/>
    </row>
    <row r="1743" spans="1:30">
      <c r="A1743" s="49"/>
      <c r="B1743" s="49"/>
      <c r="C1743" s="49"/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  <c r="AD1743" s="49"/>
    </row>
    <row r="1744" spans="1:30">
      <c r="A1744" s="49"/>
      <c r="B1744" s="49"/>
      <c r="C1744" s="49"/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</row>
    <row r="1745" spans="1:30">
      <c r="A1745" s="49"/>
      <c r="B1745" s="49"/>
      <c r="C1745" s="49"/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49"/>
    </row>
    <row r="1746" spans="1:30">
      <c r="A1746" s="49"/>
      <c r="B1746" s="49"/>
      <c r="C1746" s="49"/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  <c r="AD1746" s="49"/>
    </row>
    <row r="1747" spans="1:30">
      <c r="A1747" s="49"/>
      <c r="B1747" s="49"/>
      <c r="C1747" s="49"/>
      <c r="D1747" s="49"/>
      <c r="E1747" s="49"/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  <c r="AD1747" s="49"/>
    </row>
    <row r="1748" spans="1:30">
      <c r="A1748" s="49"/>
      <c r="B1748" s="49"/>
      <c r="C1748" s="49"/>
      <c r="D1748" s="49"/>
      <c r="E1748" s="49"/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49"/>
    </row>
    <row r="1749" spans="1:30">
      <c r="A1749" s="49"/>
      <c r="B1749" s="49"/>
      <c r="C1749" s="49"/>
      <c r="D1749" s="49"/>
      <c r="E1749" s="49"/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</row>
    <row r="1750" spans="1:30">
      <c r="A1750" s="49"/>
      <c r="B1750" s="49"/>
      <c r="C1750" s="49"/>
      <c r="D1750" s="49"/>
      <c r="E1750" s="49"/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  <c r="AD1750" s="49"/>
    </row>
    <row r="1751" spans="1:30">
      <c r="A1751" s="49"/>
      <c r="B1751" s="49"/>
      <c r="C1751" s="49"/>
      <c r="D1751" s="49"/>
      <c r="E1751" s="49"/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  <c r="AD1751" s="49"/>
    </row>
    <row r="1752" spans="1:30">
      <c r="A1752" s="49"/>
      <c r="B1752" s="49"/>
      <c r="C1752" s="49"/>
      <c r="D1752" s="49"/>
      <c r="E1752" s="49"/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49"/>
    </row>
    <row r="1753" spans="1:30">
      <c r="A1753" s="49"/>
      <c r="B1753" s="49"/>
      <c r="C1753" s="49"/>
      <c r="D1753" s="49"/>
      <c r="E1753" s="49"/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</row>
    <row r="1754" spans="1:30">
      <c r="A1754" s="49"/>
      <c r="B1754" s="49"/>
      <c r="C1754" s="49"/>
      <c r="D1754" s="49"/>
      <c r="E1754" s="49"/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  <c r="AD1754" s="49"/>
    </row>
    <row r="1755" spans="1:30">
      <c r="A1755" s="49"/>
      <c r="B1755" s="49"/>
      <c r="C1755" s="49"/>
      <c r="D1755" s="49"/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  <c r="AD1755" s="49"/>
    </row>
    <row r="1756" spans="1:30">
      <c r="A1756" s="49"/>
      <c r="B1756" s="49"/>
      <c r="C1756" s="49"/>
      <c r="D1756" s="49"/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49"/>
    </row>
    <row r="1757" spans="1:30">
      <c r="A1757" s="49"/>
      <c r="B1757" s="49"/>
      <c r="C1757" s="49"/>
      <c r="D1757" s="49"/>
      <c r="E1757" s="49"/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</row>
    <row r="1758" spans="1:30">
      <c r="A1758" s="49"/>
      <c r="B1758" s="49"/>
      <c r="C1758" s="49"/>
      <c r="D1758" s="49"/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  <c r="AD1758" s="49"/>
    </row>
    <row r="1759" spans="1:30">
      <c r="A1759" s="49"/>
      <c r="B1759" s="49"/>
      <c r="C1759" s="49"/>
      <c r="D1759" s="49"/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  <c r="AD1759" s="49"/>
    </row>
    <row r="1760" spans="1:30">
      <c r="A1760" s="49"/>
      <c r="B1760" s="49"/>
      <c r="C1760" s="49"/>
      <c r="D1760" s="49"/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</row>
    <row r="1761" spans="1:30">
      <c r="A1761" s="49"/>
      <c r="B1761" s="49"/>
      <c r="C1761" s="49"/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  <c r="AD1761" s="49"/>
    </row>
    <row r="1762" spans="1:30">
      <c r="A1762" s="49"/>
      <c r="B1762" s="49"/>
      <c r="C1762" s="49"/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  <c r="AD1762" s="49"/>
    </row>
    <row r="1763" spans="1:30">
      <c r="A1763" s="49"/>
      <c r="B1763" s="49"/>
      <c r="C1763" s="49"/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  <c r="AD1763" s="49"/>
    </row>
    <row r="1764" spans="1:30">
      <c r="A1764" s="49"/>
      <c r="B1764" s="49"/>
      <c r="C1764" s="49"/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  <c r="AD1764" s="49"/>
    </row>
    <row r="1765" spans="1:30">
      <c r="A1765" s="49"/>
      <c r="B1765" s="49"/>
      <c r="C1765" s="49"/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  <c r="AD1765" s="49"/>
    </row>
    <row r="1766" spans="1:30">
      <c r="A1766" s="49"/>
      <c r="B1766" s="49"/>
      <c r="C1766" s="49"/>
      <c r="D1766" s="49"/>
      <c r="E1766" s="49"/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</row>
    <row r="1767" spans="1:30">
      <c r="A1767" s="49"/>
      <c r="B1767" s="49"/>
      <c r="C1767" s="49"/>
      <c r="D1767" s="49"/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  <c r="AD1767" s="49"/>
    </row>
    <row r="1768" spans="1:30">
      <c r="A1768" s="49"/>
      <c r="B1768" s="49"/>
      <c r="C1768" s="49"/>
      <c r="D1768" s="49"/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</row>
    <row r="1769" spans="1:30">
      <c r="A1769" s="49"/>
      <c r="B1769" s="49"/>
      <c r="C1769" s="49"/>
      <c r="D1769" s="49"/>
      <c r="E1769" s="49"/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49"/>
    </row>
    <row r="1770" spans="1:30">
      <c r="A1770" s="49"/>
      <c r="B1770" s="49"/>
      <c r="C1770" s="49"/>
      <c r="D1770" s="49"/>
      <c r="E1770" s="49"/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  <c r="AD1770" s="49"/>
    </row>
    <row r="1771" spans="1:30">
      <c r="A1771" s="49"/>
      <c r="B1771" s="49"/>
      <c r="C1771" s="49"/>
      <c r="D1771" s="49"/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  <c r="AD1771" s="49"/>
    </row>
    <row r="1772" spans="1:30">
      <c r="A1772" s="49"/>
      <c r="B1772" s="49"/>
      <c r="C1772" s="49"/>
      <c r="D1772" s="49"/>
      <c r="E1772" s="49"/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49"/>
    </row>
    <row r="1773" spans="1:30">
      <c r="A1773" s="49"/>
      <c r="B1773" s="49"/>
      <c r="C1773" s="49"/>
      <c r="D1773" s="49"/>
      <c r="E1773" s="49"/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  <c r="AD1773" s="49"/>
    </row>
    <row r="1774" spans="1:30">
      <c r="A1774" s="49"/>
      <c r="B1774" s="49"/>
      <c r="C1774" s="49"/>
      <c r="D1774" s="49"/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49"/>
    </row>
    <row r="1775" spans="1:30">
      <c r="A1775" s="49"/>
      <c r="B1775" s="49"/>
      <c r="C1775" s="49"/>
      <c r="D1775" s="49"/>
      <c r="E1775" s="49"/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  <c r="AD1775" s="49"/>
    </row>
    <row r="1776" spans="1:30">
      <c r="A1776" s="49"/>
      <c r="B1776" s="49"/>
      <c r="C1776" s="49"/>
      <c r="D1776" s="49"/>
      <c r="E1776" s="49"/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49"/>
    </row>
    <row r="1777" spans="1:30">
      <c r="A1777" s="49"/>
      <c r="B1777" s="49"/>
      <c r="C1777" s="49"/>
      <c r="D1777" s="49"/>
      <c r="E1777" s="49"/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49"/>
    </row>
    <row r="1778" spans="1:30">
      <c r="A1778" s="49"/>
      <c r="B1778" s="49"/>
      <c r="C1778" s="49"/>
      <c r="D1778" s="49"/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  <c r="AD1778" s="49"/>
    </row>
    <row r="1779" spans="1:30">
      <c r="A1779" s="49"/>
      <c r="B1779" s="49"/>
      <c r="C1779" s="49"/>
      <c r="D1779" s="49"/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  <c r="AD1779" s="49"/>
    </row>
    <row r="1780" spans="1:30">
      <c r="A1780" s="49"/>
      <c r="B1780" s="49"/>
      <c r="C1780" s="49"/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49"/>
    </row>
    <row r="1781" spans="1:30">
      <c r="A1781" s="49"/>
      <c r="B1781" s="49"/>
      <c r="C1781" s="49"/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</row>
    <row r="1782" spans="1:30">
      <c r="A1782" s="49"/>
      <c r="B1782" s="49"/>
      <c r="C1782" s="49"/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49"/>
    </row>
    <row r="1783" spans="1:30">
      <c r="A1783" s="49"/>
      <c r="B1783" s="49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49"/>
    </row>
    <row r="1784" spans="1:30">
      <c r="A1784" s="49"/>
      <c r="B1784" s="49"/>
      <c r="C1784" s="49"/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49"/>
    </row>
    <row r="1785" spans="1:30">
      <c r="A1785" s="49"/>
      <c r="B1785" s="49"/>
      <c r="C1785" s="49"/>
      <c r="D1785" s="49"/>
      <c r="E1785" s="49"/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49"/>
    </row>
    <row r="1786" spans="1:30">
      <c r="A1786" s="49"/>
      <c r="B1786" s="49"/>
      <c r="C1786" s="49"/>
      <c r="D1786" s="49"/>
      <c r="E1786" s="49"/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  <c r="AD1786" s="49"/>
    </row>
    <row r="1787" spans="1:30">
      <c r="A1787" s="49"/>
      <c r="B1787" s="49"/>
      <c r="C1787" s="49"/>
      <c r="D1787" s="49"/>
      <c r="E1787" s="49"/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  <c r="AD1787" s="49"/>
    </row>
    <row r="1788" spans="1:30">
      <c r="A1788" s="49"/>
      <c r="B1788" s="49"/>
      <c r="C1788" s="49"/>
      <c r="D1788" s="49"/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49"/>
    </row>
    <row r="1789" spans="1:30">
      <c r="A1789" s="49"/>
      <c r="B1789" s="49"/>
      <c r="C1789" s="49"/>
      <c r="D1789" s="49"/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  <c r="AD1789" s="49"/>
    </row>
    <row r="1790" spans="1:30">
      <c r="A1790" s="49"/>
      <c r="B1790" s="49"/>
      <c r="C1790" s="49"/>
      <c r="D1790" s="49"/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49"/>
    </row>
    <row r="1791" spans="1:30">
      <c r="A1791" s="49"/>
      <c r="B1791" s="49"/>
      <c r="C1791" s="49"/>
      <c r="D1791" s="49"/>
      <c r="E1791" s="49"/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  <c r="AD1791" s="49"/>
    </row>
    <row r="1792" spans="1:30">
      <c r="A1792" s="49"/>
      <c r="B1792" s="49"/>
      <c r="C1792" s="49"/>
      <c r="D1792" s="49"/>
      <c r="E1792" s="49"/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49"/>
    </row>
    <row r="1793" spans="1:30">
      <c r="A1793" s="49"/>
      <c r="B1793" s="49"/>
      <c r="C1793" s="49"/>
      <c r="D1793" s="49"/>
      <c r="E1793" s="49"/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49"/>
    </row>
    <row r="1794" spans="1:30">
      <c r="A1794" s="49"/>
      <c r="B1794" s="49"/>
      <c r="C1794" s="49"/>
      <c r="D1794" s="49"/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  <c r="AD1794" s="49"/>
    </row>
    <row r="1795" spans="1:30">
      <c r="A1795" s="49"/>
      <c r="B1795" s="49"/>
      <c r="C1795" s="49"/>
      <c r="D1795" s="49"/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  <c r="AD1795" s="49"/>
    </row>
    <row r="1796" spans="1:30">
      <c r="A1796" s="49"/>
      <c r="B1796" s="49"/>
      <c r="C1796" s="49"/>
      <c r="D1796" s="49"/>
      <c r="E1796" s="49"/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49"/>
    </row>
    <row r="1797" spans="1:30">
      <c r="A1797" s="49"/>
      <c r="B1797" s="49"/>
      <c r="C1797" s="49"/>
      <c r="D1797" s="49"/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49"/>
    </row>
    <row r="1798" spans="1:30">
      <c r="A1798" s="49"/>
      <c r="B1798" s="49"/>
      <c r="C1798" s="49"/>
      <c r="D1798" s="49"/>
      <c r="E1798" s="49"/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  <c r="AD1798" s="49"/>
    </row>
    <row r="1799" spans="1:30">
      <c r="A1799" s="49"/>
      <c r="B1799" s="49"/>
      <c r="C1799" s="49"/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  <c r="AD1799" s="49"/>
    </row>
    <row r="1800" spans="1:30">
      <c r="A1800" s="49"/>
      <c r="B1800" s="49"/>
      <c r="C1800" s="49"/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49"/>
    </row>
    <row r="1801" spans="1:30">
      <c r="A1801" s="49"/>
      <c r="B1801" s="49"/>
      <c r="C1801" s="49"/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49"/>
    </row>
    <row r="1802" spans="1:30">
      <c r="A1802" s="49"/>
      <c r="B1802" s="49"/>
      <c r="C1802" s="49"/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  <c r="AD1802" s="49"/>
    </row>
    <row r="1803" spans="1:30">
      <c r="A1803" s="49"/>
      <c r="B1803" s="49"/>
      <c r="C1803" s="49"/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  <c r="AD1803" s="49"/>
    </row>
    <row r="1804" spans="1:30">
      <c r="A1804" s="49"/>
      <c r="B1804" s="49"/>
      <c r="C1804" s="49"/>
      <c r="D1804" s="49"/>
      <c r="E1804" s="49"/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49"/>
    </row>
    <row r="1805" spans="1:30">
      <c r="A1805" s="49"/>
      <c r="B1805" s="49"/>
      <c r="C1805" s="49"/>
      <c r="D1805" s="49"/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49"/>
    </row>
    <row r="1806" spans="1:30">
      <c r="A1806" s="49"/>
      <c r="B1806" s="49"/>
      <c r="C1806" s="49"/>
      <c r="D1806" s="49"/>
      <c r="E1806" s="49"/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  <c r="AB1806" s="49"/>
      <c r="AC1806" s="49"/>
      <c r="AD1806" s="49"/>
    </row>
    <row r="1807" spans="1:30">
      <c r="A1807" s="49"/>
      <c r="B1807" s="49"/>
      <c r="C1807" s="49"/>
      <c r="D1807" s="49"/>
      <c r="E1807" s="49"/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  <c r="AD1807" s="49"/>
    </row>
    <row r="1808" spans="1:30">
      <c r="A1808" s="49"/>
      <c r="B1808" s="49"/>
      <c r="C1808" s="49"/>
      <c r="D1808" s="49"/>
      <c r="E1808" s="49"/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  <c r="AC1808" s="49"/>
      <c r="AD1808" s="49"/>
    </row>
    <row r="1809" spans="1:30">
      <c r="A1809" s="49"/>
      <c r="B1809" s="49"/>
      <c r="C1809" s="49"/>
      <c r="D1809" s="49"/>
      <c r="E1809" s="49"/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  <c r="AC1809" s="49"/>
      <c r="AD1809" s="49"/>
    </row>
    <row r="1810" spans="1:30">
      <c r="A1810" s="49"/>
      <c r="B1810" s="49"/>
      <c r="C1810" s="49"/>
      <c r="D1810" s="49"/>
      <c r="E1810" s="49"/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  <c r="AB1810" s="49"/>
      <c r="AC1810" s="49"/>
      <c r="AD1810" s="49"/>
    </row>
    <row r="1811" spans="1:30">
      <c r="A1811" s="49"/>
      <c r="B1811" s="49"/>
      <c r="C1811" s="49"/>
      <c r="D1811" s="49"/>
      <c r="E1811" s="49"/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  <c r="AB1811" s="49"/>
      <c r="AC1811" s="49"/>
      <c r="AD1811" s="49"/>
    </row>
    <row r="1812" spans="1:30">
      <c r="A1812" s="49"/>
      <c r="B1812" s="49"/>
      <c r="C1812" s="49"/>
      <c r="D1812" s="49"/>
      <c r="E1812" s="49"/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  <c r="AC1812" s="49"/>
      <c r="AD1812" s="49"/>
    </row>
    <row r="1813" spans="1:30">
      <c r="A1813" s="49"/>
      <c r="B1813" s="49"/>
      <c r="C1813" s="49"/>
      <c r="D1813" s="49"/>
      <c r="E1813" s="49"/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49"/>
    </row>
    <row r="1814" spans="1:30">
      <c r="A1814" s="49"/>
      <c r="B1814" s="49"/>
      <c r="C1814" s="49"/>
      <c r="D1814" s="49"/>
      <c r="E1814" s="49"/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  <c r="AB1814" s="49"/>
      <c r="AC1814" s="49"/>
      <c r="AD1814" s="49"/>
    </row>
    <row r="1815" spans="1:30">
      <c r="A1815" s="49"/>
      <c r="B1815" s="49"/>
      <c r="C1815" s="49"/>
      <c r="D1815" s="49"/>
      <c r="E1815" s="49"/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  <c r="AB1815" s="49"/>
      <c r="AC1815" s="49"/>
      <c r="AD1815" s="49"/>
    </row>
    <row r="1816" spans="1:30">
      <c r="A1816" s="49"/>
      <c r="B1816" s="49"/>
      <c r="C1816" s="49"/>
      <c r="D1816" s="49"/>
      <c r="E1816" s="49"/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  <c r="AD1816" s="49"/>
    </row>
    <row r="1817" spans="1:30">
      <c r="A1817" s="49"/>
      <c r="B1817" s="49"/>
      <c r="C1817" s="49"/>
      <c r="D1817" s="49"/>
      <c r="E1817" s="49"/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  <c r="AB1817" s="49"/>
      <c r="AC1817" s="49"/>
      <c r="AD1817" s="49"/>
    </row>
    <row r="1818" spans="1:30">
      <c r="A1818" s="49"/>
      <c r="B1818" s="49"/>
      <c r="C1818" s="49"/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  <c r="AC1818" s="49"/>
      <c r="AD1818" s="49"/>
    </row>
    <row r="1819" spans="1:30">
      <c r="A1819" s="49"/>
      <c r="B1819" s="49"/>
      <c r="C1819" s="49"/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  <c r="AC1819" s="49"/>
      <c r="AD1819" s="49"/>
    </row>
    <row r="1820" spans="1:30">
      <c r="A1820" s="49"/>
      <c r="B1820" s="49"/>
      <c r="C1820" s="49"/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  <c r="AC1820" s="49"/>
      <c r="AD1820" s="49"/>
    </row>
    <row r="1821" spans="1:30">
      <c r="A1821" s="49"/>
      <c r="B1821" s="49"/>
      <c r="C1821" s="49"/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  <c r="AC1821" s="49"/>
      <c r="AD1821" s="49"/>
    </row>
    <row r="1822" spans="1:30">
      <c r="A1822" s="49"/>
      <c r="B1822" s="49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  <c r="AD1822" s="49"/>
    </row>
    <row r="1823" spans="1:30">
      <c r="A1823" s="49"/>
      <c r="B1823" s="49"/>
      <c r="C1823" s="49"/>
      <c r="D1823" s="49"/>
      <c r="E1823" s="49"/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  <c r="AD1823" s="49"/>
    </row>
    <row r="1824" spans="1:30">
      <c r="A1824" s="49"/>
      <c r="B1824" s="49"/>
      <c r="C1824" s="49"/>
      <c r="D1824" s="49"/>
      <c r="E1824" s="49"/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49"/>
    </row>
    <row r="1825" spans="1:30">
      <c r="A1825" s="49"/>
      <c r="B1825" s="49"/>
      <c r="C1825" s="49"/>
      <c r="D1825" s="49"/>
      <c r="E1825" s="49"/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49"/>
    </row>
    <row r="1826" spans="1:30">
      <c r="A1826" s="49"/>
      <c r="B1826" s="49"/>
      <c r="C1826" s="49"/>
      <c r="D1826" s="49"/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  <c r="AD1826" s="49"/>
    </row>
    <row r="1827" spans="1:30">
      <c r="A1827" s="49"/>
      <c r="B1827" s="49"/>
      <c r="C1827" s="49"/>
      <c r="D1827" s="49"/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  <c r="AD1827" s="49"/>
    </row>
    <row r="1828" spans="1:30">
      <c r="A1828" s="49"/>
      <c r="B1828" s="49"/>
      <c r="C1828" s="49"/>
      <c r="D1828" s="49"/>
      <c r="E1828" s="49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49"/>
    </row>
    <row r="1829" spans="1:30">
      <c r="A1829" s="49"/>
      <c r="B1829" s="49"/>
      <c r="C1829" s="49"/>
      <c r="D1829" s="49"/>
      <c r="E1829" s="49"/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49"/>
    </row>
    <row r="1830" spans="1:30">
      <c r="A1830" s="49"/>
      <c r="B1830" s="49"/>
      <c r="C1830" s="49"/>
      <c r="D1830" s="49"/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  <c r="AD1830" s="49"/>
    </row>
    <row r="1831" spans="1:30">
      <c r="A1831" s="49"/>
      <c r="B1831" s="49"/>
      <c r="C1831" s="49"/>
      <c r="D1831" s="49"/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  <c r="AD1831" s="49"/>
    </row>
    <row r="1832" spans="1:30">
      <c r="A1832" s="49"/>
      <c r="B1832" s="49"/>
      <c r="C1832" s="49"/>
      <c r="D1832" s="49"/>
      <c r="E1832" s="49"/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49"/>
    </row>
    <row r="1833" spans="1:30">
      <c r="A1833" s="49"/>
      <c r="B1833" s="49"/>
      <c r="C1833" s="49"/>
      <c r="D1833" s="49"/>
      <c r="E1833" s="49"/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49"/>
    </row>
    <row r="1834" spans="1:30">
      <c r="A1834" s="49"/>
      <c r="B1834" s="49"/>
      <c r="C1834" s="49"/>
      <c r="D1834" s="49"/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  <c r="AD1834" s="49"/>
    </row>
    <row r="1835" spans="1:30">
      <c r="A1835" s="49"/>
      <c r="B1835" s="49"/>
      <c r="C1835" s="49"/>
      <c r="D1835" s="49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  <c r="AD1835" s="49"/>
    </row>
    <row r="1836" spans="1:30">
      <c r="A1836" s="49"/>
      <c r="B1836" s="49"/>
      <c r="C1836" s="49"/>
      <c r="D1836" s="49"/>
      <c r="E1836" s="49"/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49"/>
    </row>
    <row r="1837" spans="1:30">
      <c r="A1837" s="49"/>
      <c r="B1837" s="49"/>
      <c r="C1837" s="49"/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49"/>
    </row>
    <row r="1838" spans="1:30">
      <c r="A1838" s="49"/>
      <c r="B1838" s="49"/>
      <c r="C1838" s="49"/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  <c r="AD1838" s="49"/>
    </row>
    <row r="1839" spans="1:30">
      <c r="A1839" s="49"/>
      <c r="B1839" s="49"/>
      <c r="C1839" s="49"/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  <c r="AD1839" s="49"/>
    </row>
    <row r="1840" spans="1:30">
      <c r="A1840" s="49"/>
      <c r="B1840" s="49"/>
      <c r="C1840" s="49"/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49"/>
    </row>
    <row r="1841" spans="1:30">
      <c r="A1841" s="49"/>
      <c r="B1841" s="49"/>
      <c r="C1841" s="49"/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49"/>
    </row>
    <row r="1842" spans="1:30">
      <c r="A1842" s="49"/>
      <c r="B1842" s="49"/>
      <c r="C1842" s="49"/>
      <c r="D1842" s="49"/>
      <c r="E1842" s="49"/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  <c r="AD1842" s="49"/>
    </row>
    <row r="1843" spans="1:30">
      <c r="A1843" s="49"/>
      <c r="B1843" s="49"/>
      <c r="C1843" s="49"/>
      <c r="D1843" s="49"/>
      <c r="E1843" s="49"/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  <c r="AC1843" s="49"/>
      <c r="AD1843" s="49"/>
    </row>
    <row r="1844" spans="1:30">
      <c r="A1844" s="49"/>
      <c r="B1844" s="49"/>
      <c r="C1844" s="49"/>
      <c r="D1844" s="49"/>
      <c r="E1844" s="49"/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49"/>
    </row>
    <row r="1845" spans="1:30">
      <c r="A1845" s="49"/>
      <c r="B1845" s="49"/>
      <c r="C1845" s="49"/>
      <c r="D1845" s="49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49"/>
    </row>
    <row r="1846" spans="1:30">
      <c r="A1846" s="49"/>
      <c r="B1846" s="49"/>
      <c r="C1846" s="49"/>
      <c r="D1846" s="49"/>
      <c r="E1846" s="49"/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  <c r="AD1846" s="49"/>
    </row>
    <row r="1847" spans="1:30">
      <c r="A1847" s="49"/>
      <c r="B1847" s="49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  <c r="AD1847" s="49"/>
    </row>
    <row r="1848" spans="1:30">
      <c r="A1848" s="49"/>
      <c r="B1848" s="49"/>
      <c r="C1848" s="49"/>
      <c r="D1848" s="49"/>
      <c r="E1848" s="49"/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49"/>
    </row>
    <row r="1849" spans="1:30">
      <c r="A1849" s="49"/>
      <c r="B1849" s="49"/>
      <c r="C1849" s="49"/>
      <c r="D1849" s="49"/>
      <c r="E1849" s="49"/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49"/>
    </row>
    <row r="1850" spans="1:30">
      <c r="A1850" s="49"/>
      <c r="B1850" s="49"/>
      <c r="C1850" s="49"/>
      <c r="D1850" s="49"/>
      <c r="E1850" s="49"/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  <c r="AD1850" s="49"/>
    </row>
    <row r="1851" spans="1:30">
      <c r="A1851" s="49"/>
      <c r="B1851" s="49"/>
      <c r="C1851" s="49"/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  <c r="AD1851" s="49"/>
    </row>
    <row r="1852" spans="1:30">
      <c r="A1852" s="49"/>
      <c r="B1852" s="49"/>
      <c r="C1852" s="49"/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49"/>
    </row>
    <row r="1853" spans="1:30">
      <c r="A1853" s="49"/>
      <c r="B1853" s="49"/>
      <c r="C1853" s="49"/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49"/>
    </row>
    <row r="1854" spans="1:30">
      <c r="A1854" s="49"/>
      <c r="B1854" s="49"/>
      <c r="C1854" s="49"/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  <c r="AD1854" s="49"/>
    </row>
    <row r="1855" spans="1:30">
      <c r="A1855" s="49"/>
      <c r="B1855" s="49"/>
      <c r="C1855" s="49"/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  <c r="AD1855" s="49"/>
    </row>
    <row r="1856" spans="1:30">
      <c r="A1856" s="49"/>
      <c r="B1856" s="49"/>
      <c r="C1856" s="49"/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  <c r="AD1856" s="49"/>
    </row>
    <row r="1857" spans="1:30">
      <c r="A1857" s="49"/>
      <c r="B1857" s="49"/>
      <c r="C1857" s="49"/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  <c r="AD1857" s="49"/>
    </row>
    <row r="1858" spans="1:30">
      <c r="A1858" s="49"/>
      <c r="B1858" s="49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  <c r="AD1858" s="49"/>
    </row>
    <row r="1859" spans="1:30">
      <c r="A1859" s="49"/>
      <c r="B1859" s="49"/>
      <c r="C1859" s="49"/>
      <c r="D1859" s="49"/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  <c r="AD1859" s="49"/>
    </row>
    <row r="1860" spans="1:30">
      <c r="A1860" s="49"/>
      <c r="B1860" s="49"/>
      <c r="C1860" s="49"/>
      <c r="D1860" s="49"/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  <c r="AD1860" s="49"/>
    </row>
    <row r="1861" spans="1:30">
      <c r="A1861" s="49"/>
      <c r="B1861" s="49"/>
      <c r="C1861" s="49"/>
      <c r="D1861" s="49"/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  <c r="AD1861" s="49"/>
    </row>
    <row r="1862" spans="1:30">
      <c r="A1862" s="49"/>
      <c r="B1862" s="49"/>
      <c r="C1862" s="49"/>
      <c r="D1862" s="49"/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  <c r="AD1862" s="49"/>
    </row>
    <row r="1863" spans="1:30">
      <c r="A1863" s="49"/>
      <c r="B1863" s="49"/>
      <c r="C1863" s="49"/>
      <c r="D1863" s="49"/>
      <c r="E1863" s="49"/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  <c r="AD1863" s="49"/>
    </row>
    <row r="1864" spans="1:30">
      <c r="A1864" s="49"/>
      <c r="B1864" s="49"/>
      <c r="C1864" s="49"/>
      <c r="D1864" s="49"/>
      <c r="E1864" s="49"/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  <c r="AD1864" s="49"/>
    </row>
    <row r="1865" spans="1:30">
      <c r="A1865" s="49"/>
      <c r="B1865" s="49"/>
      <c r="C1865" s="49"/>
      <c r="D1865" s="49"/>
      <c r="E1865" s="49"/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  <c r="AD1865" s="49"/>
    </row>
    <row r="1866" spans="1:30">
      <c r="A1866" s="49"/>
      <c r="B1866" s="49"/>
      <c r="C1866" s="49"/>
      <c r="D1866" s="49"/>
      <c r="E1866" s="49"/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49"/>
    </row>
    <row r="1867" spans="1:30">
      <c r="A1867" s="49"/>
      <c r="B1867" s="49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49"/>
    </row>
    <row r="1868" spans="1:30">
      <c r="A1868" s="49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  <c r="AD1868" s="49"/>
    </row>
    <row r="1869" spans="1:30">
      <c r="A1869" s="49"/>
      <c r="B1869" s="49"/>
      <c r="C1869" s="49"/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  <c r="AD1869" s="49"/>
    </row>
    <row r="1870" spans="1:30">
      <c r="A1870" s="49"/>
      <c r="B1870" s="49"/>
      <c r="C1870" s="49"/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49"/>
    </row>
    <row r="1871" spans="1:30">
      <c r="A1871" s="49"/>
      <c r="B1871" s="49"/>
      <c r="C1871" s="49"/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49"/>
    </row>
    <row r="1872" spans="1:30">
      <c r="A1872" s="49"/>
      <c r="B1872" s="49"/>
      <c r="C1872" s="49"/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  <c r="AD1872" s="49"/>
    </row>
    <row r="1873" spans="1:30">
      <c r="A1873" s="49"/>
      <c r="B1873" s="49"/>
      <c r="C1873" s="49"/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  <c r="AD1873" s="49"/>
    </row>
    <row r="1874" spans="1:30">
      <c r="A1874" s="49"/>
      <c r="B1874" s="49"/>
      <c r="C1874" s="49"/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49"/>
    </row>
    <row r="1875" spans="1:30">
      <c r="A1875" s="49"/>
      <c r="B1875" s="49"/>
      <c r="C1875" s="49"/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49"/>
    </row>
    <row r="1876" spans="1:30">
      <c r="A1876" s="49"/>
      <c r="B1876" s="49"/>
      <c r="C1876" s="49"/>
      <c r="D1876" s="49"/>
      <c r="E1876" s="49"/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  <c r="AD1876" s="49"/>
    </row>
    <row r="1877" spans="1:30">
      <c r="A1877" s="49"/>
      <c r="B1877" s="49"/>
      <c r="C1877" s="49"/>
      <c r="D1877" s="49"/>
      <c r="E1877" s="49"/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  <c r="AD1877" s="49"/>
    </row>
    <row r="1878" spans="1:30">
      <c r="A1878" s="49"/>
      <c r="B1878" s="49"/>
      <c r="C1878" s="49"/>
      <c r="D1878" s="49"/>
      <c r="E1878" s="49"/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49"/>
    </row>
    <row r="1879" spans="1:30">
      <c r="A1879" s="49"/>
      <c r="B1879" s="49"/>
      <c r="C1879" s="49"/>
      <c r="D1879" s="49"/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49"/>
    </row>
    <row r="1880" spans="1:30">
      <c r="A1880" s="49"/>
      <c r="B1880" s="49"/>
      <c r="C1880" s="49"/>
      <c r="D1880" s="49"/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  <c r="AD1880" s="49"/>
    </row>
    <row r="1881" spans="1:30">
      <c r="A1881" s="49"/>
      <c r="B1881" s="49"/>
      <c r="C1881" s="49"/>
      <c r="D1881" s="49"/>
      <c r="E1881" s="49"/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  <c r="AD1881" s="49"/>
    </row>
    <row r="1882" spans="1:30">
      <c r="A1882" s="49"/>
      <c r="B1882" s="49"/>
      <c r="C1882" s="49"/>
      <c r="D1882" s="49"/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49"/>
    </row>
    <row r="1883" spans="1:30">
      <c r="A1883" s="49"/>
      <c r="B1883" s="49"/>
      <c r="C1883" s="49"/>
      <c r="D1883" s="49"/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49"/>
    </row>
    <row r="1884" spans="1:30">
      <c r="A1884" s="49"/>
      <c r="B1884" s="49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49"/>
    </row>
    <row r="1885" spans="1:30">
      <c r="A1885" s="49"/>
      <c r="B1885" s="49"/>
      <c r="C1885" s="49"/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49"/>
    </row>
    <row r="1886" spans="1:30">
      <c r="A1886" s="49"/>
      <c r="B1886" s="49"/>
      <c r="C1886" s="49"/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49"/>
    </row>
    <row r="1887" spans="1:30">
      <c r="A1887" s="49"/>
      <c r="B1887" s="49"/>
      <c r="C1887" s="49"/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49"/>
    </row>
    <row r="1888" spans="1:30">
      <c r="A1888" s="49"/>
      <c r="B1888" s="49"/>
      <c r="C1888" s="49"/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49"/>
    </row>
    <row r="1889" spans="1:30">
      <c r="A1889" s="49"/>
      <c r="B1889" s="49"/>
      <c r="C1889" s="49"/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49"/>
    </row>
    <row r="1890" spans="1:30">
      <c r="A1890" s="49"/>
      <c r="B1890" s="49"/>
      <c r="C1890" s="49"/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49"/>
    </row>
    <row r="1891" spans="1:30">
      <c r="A1891" s="49"/>
      <c r="B1891" s="49"/>
      <c r="C1891" s="49"/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49"/>
    </row>
    <row r="1892" spans="1:30">
      <c r="A1892" s="49"/>
      <c r="B1892" s="49"/>
      <c r="C1892" s="49"/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  <c r="AD1892" s="49"/>
    </row>
    <row r="1893" spans="1:30">
      <c r="A1893" s="49"/>
      <c r="B1893" s="49"/>
      <c r="C1893" s="49"/>
      <c r="D1893" s="49"/>
      <c r="E1893" s="49"/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</row>
    <row r="1894" spans="1:30">
      <c r="A1894" s="49"/>
      <c r="B1894" s="49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49"/>
    </row>
    <row r="1895" spans="1:30">
      <c r="A1895" s="49"/>
      <c r="B1895" s="49"/>
      <c r="C1895" s="49"/>
      <c r="D1895" s="49"/>
      <c r="E1895" s="49"/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</row>
    <row r="1896" spans="1:30">
      <c r="A1896" s="49"/>
      <c r="B1896" s="49"/>
      <c r="C1896" s="49"/>
      <c r="D1896" s="49"/>
      <c r="E1896" s="49"/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</row>
    <row r="1897" spans="1:30">
      <c r="A1897" s="49"/>
      <c r="B1897" s="49"/>
      <c r="C1897" s="49"/>
      <c r="D1897" s="49"/>
      <c r="E1897" s="49"/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49"/>
    </row>
    <row r="1898" spans="1:30">
      <c r="A1898" s="49"/>
      <c r="B1898" s="49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49"/>
    </row>
    <row r="1899" spans="1:30">
      <c r="A1899" s="49"/>
      <c r="B1899" s="49"/>
      <c r="C1899" s="49"/>
      <c r="D1899" s="49"/>
      <c r="E1899" s="49"/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49"/>
    </row>
    <row r="1900" spans="1:30">
      <c r="A1900" s="49"/>
      <c r="B1900" s="49"/>
      <c r="C1900" s="49"/>
      <c r="D1900" s="49"/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</row>
    <row r="1901" spans="1:30">
      <c r="A1901" s="49"/>
      <c r="B1901" s="49"/>
      <c r="C1901" s="49"/>
      <c r="D1901" s="49"/>
      <c r="E1901" s="49"/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</row>
    <row r="1902" spans="1:30">
      <c r="A1902" s="49"/>
      <c r="B1902" s="49"/>
      <c r="C1902" s="49"/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</row>
    <row r="1903" spans="1:30">
      <c r="A1903" s="49"/>
      <c r="B1903" s="49"/>
      <c r="C1903" s="49"/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</row>
    <row r="1904" spans="1:30">
      <c r="A1904" s="49"/>
      <c r="B1904" s="49"/>
      <c r="C1904" s="49"/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</row>
    <row r="1905" spans="1:30">
      <c r="A1905" s="49"/>
      <c r="B1905" s="49"/>
      <c r="C1905" s="49"/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49"/>
    </row>
    <row r="1906" spans="1:30">
      <c r="A1906" s="49"/>
      <c r="B1906" s="49"/>
      <c r="C1906" s="49"/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49"/>
    </row>
    <row r="1907" spans="1:30">
      <c r="A1907" s="49"/>
      <c r="B1907" s="49"/>
      <c r="C1907" s="49"/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</row>
    <row r="1908" spans="1:30">
      <c r="A1908" s="49"/>
      <c r="B1908" s="49"/>
      <c r="C1908" s="49"/>
      <c r="D1908" s="49"/>
      <c r="E1908" s="49"/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49"/>
    </row>
    <row r="1909" spans="1:30">
      <c r="A1909" s="49"/>
      <c r="B1909" s="49"/>
      <c r="C1909" s="49"/>
      <c r="D1909" s="49"/>
      <c r="E1909" s="49"/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</row>
    <row r="1910" spans="1:30">
      <c r="A1910" s="49"/>
      <c r="B1910" s="49"/>
      <c r="C1910" s="49"/>
      <c r="D1910" s="49"/>
      <c r="E1910" s="49"/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</row>
    <row r="1911" spans="1:30">
      <c r="A1911" s="49"/>
      <c r="B1911" s="49"/>
      <c r="C1911" s="49"/>
      <c r="D1911" s="49"/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49"/>
    </row>
    <row r="1912" spans="1:30">
      <c r="A1912" s="49"/>
      <c r="B1912" s="49"/>
      <c r="C1912" s="49"/>
      <c r="D1912" s="49"/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</row>
    <row r="1913" spans="1:30">
      <c r="A1913" s="49"/>
      <c r="B1913" s="49"/>
      <c r="C1913" s="49"/>
      <c r="D1913" s="49"/>
      <c r="E1913" s="49"/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49"/>
    </row>
    <row r="1914" spans="1:30">
      <c r="A1914" s="49"/>
      <c r="B1914" s="49"/>
      <c r="C1914" s="49"/>
      <c r="D1914" s="49"/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</row>
    <row r="1915" spans="1:30">
      <c r="A1915" s="49"/>
      <c r="B1915" s="49"/>
      <c r="C1915" s="49"/>
      <c r="D1915" s="49"/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</row>
    <row r="1916" spans="1:30">
      <c r="A1916" s="49"/>
      <c r="B1916" s="49"/>
      <c r="C1916" s="49"/>
      <c r="D1916" s="49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49"/>
    </row>
    <row r="1917" spans="1:30">
      <c r="A1917" s="49"/>
      <c r="B1917" s="49"/>
      <c r="C1917" s="49"/>
      <c r="D1917" s="49"/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</row>
    <row r="1918" spans="1:30">
      <c r="A1918" s="49"/>
      <c r="B1918" s="49"/>
      <c r="C1918" s="49"/>
      <c r="D1918" s="49"/>
      <c r="E1918" s="49"/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</row>
    <row r="1919" spans="1:30">
      <c r="A1919" s="49"/>
      <c r="B1919" s="49"/>
      <c r="C1919" s="49"/>
      <c r="D1919" s="49"/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</row>
    <row r="1920" spans="1:30">
      <c r="A1920" s="49"/>
      <c r="B1920" s="49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</row>
    <row r="1921" spans="1:30">
      <c r="A1921" s="49"/>
      <c r="B1921" s="49"/>
      <c r="C1921" s="49"/>
      <c r="D1921" s="49"/>
      <c r="E1921" s="49"/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</row>
    <row r="1922" spans="1:30">
      <c r="A1922" s="49"/>
      <c r="B1922" s="49"/>
      <c r="C1922" s="49"/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49"/>
    </row>
    <row r="1923" spans="1:30">
      <c r="A1923" s="49"/>
      <c r="B1923" s="49"/>
      <c r="C1923" s="49"/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</row>
    <row r="1924" spans="1:30">
      <c r="A1924" s="49"/>
      <c r="B1924" s="49"/>
      <c r="C1924" s="49"/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49"/>
    </row>
    <row r="1925" spans="1:30">
      <c r="A1925" s="49"/>
      <c r="B1925" s="49"/>
      <c r="C1925" s="49"/>
      <c r="D1925" s="49"/>
      <c r="E1925" s="49"/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</row>
    <row r="1926" spans="1:30">
      <c r="A1926" s="49"/>
      <c r="B1926" s="49"/>
      <c r="C1926" s="49"/>
      <c r="D1926" s="49"/>
      <c r="E1926" s="49"/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</row>
    <row r="1927" spans="1:30">
      <c r="A1927" s="49"/>
      <c r="B1927" s="49"/>
      <c r="C1927" s="49"/>
      <c r="D1927" s="49"/>
      <c r="E1927" s="49"/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</row>
    <row r="1928" spans="1:30">
      <c r="A1928" s="49"/>
      <c r="B1928" s="49"/>
      <c r="C1928" s="49"/>
      <c r="D1928" s="49"/>
      <c r="E1928" s="49"/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49"/>
    </row>
    <row r="1929" spans="1:30">
      <c r="A1929" s="49"/>
      <c r="B1929" s="49"/>
      <c r="C1929" s="49"/>
      <c r="D1929" s="49"/>
      <c r="E1929" s="49"/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49"/>
    </row>
    <row r="1930" spans="1:30">
      <c r="A1930" s="49"/>
      <c r="B1930" s="49"/>
      <c r="C1930" s="49"/>
      <c r="D1930" s="49"/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</row>
    <row r="1931" spans="1:30">
      <c r="A1931" s="49"/>
      <c r="B1931" s="49"/>
      <c r="C1931" s="49"/>
      <c r="D1931" s="49"/>
      <c r="E1931" s="49"/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</row>
    <row r="1932" spans="1:30">
      <c r="A1932" s="49"/>
      <c r="B1932" s="49"/>
      <c r="C1932" s="49"/>
      <c r="D1932" s="49"/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</row>
    <row r="1933" spans="1:30">
      <c r="A1933" s="49"/>
      <c r="B1933" s="49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49"/>
    </row>
    <row r="1934" spans="1:30">
      <c r="A1934" s="49"/>
      <c r="B1934" s="49"/>
      <c r="C1934" s="49"/>
      <c r="D1934" s="49"/>
      <c r="E1934" s="49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49"/>
    </row>
    <row r="1935" spans="1:30">
      <c r="A1935" s="49"/>
      <c r="B1935" s="49"/>
      <c r="C1935" s="49"/>
      <c r="D1935" s="49"/>
      <c r="E1935" s="49"/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49"/>
    </row>
    <row r="1936" spans="1:30">
      <c r="A1936" s="49"/>
      <c r="B1936" s="49"/>
      <c r="C1936" s="49"/>
      <c r="D1936" s="49"/>
      <c r="E1936" s="49"/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</row>
    <row r="1937" spans="1:30">
      <c r="A1937" s="49"/>
      <c r="B1937" s="49"/>
      <c r="C1937" s="49"/>
      <c r="D1937" s="49"/>
      <c r="E1937" s="49"/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  <c r="AD1937" s="49"/>
    </row>
    <row r="1938" spans="1:30">
      <c r="A1938" s="49"/>
      <c r="B1938" s="49"/>
      <c r="C1938" s="49"/>
      <c r="D1938" s="49"/>
      <c r="E1938" s="49"/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</row>
    <row r="1939" spans="1:30">
      <c r="A1939" s="49"/>
      <c r="B1939" s="49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</row>
    <row r="1940" spans="1:30">
      <c r="A1940" s="49"/>
      <c r="B1940" s="49"/>
      <c r="C1940" s="49"/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49"/>
    </row>
    <row r="1941" spans="1:30">
      <c r="A1941" s="49"/>
      <c r="B1941" s="49"/>
      <c r="C1941" s="49"/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49"/>
    </row>
    <row r="1942" spans="1:30">
      <c r="A1942" s="49"/>
      <c r="B1942" s="49"/>
      <c r="C1942" s="49"/>
      <c r="D1942" s="49"/>
      <c r="E1942" s="49"/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49"/>
    </row>
    <row r="1943" spans="1:30">
      <c r="A1943" s="49"/>
      <c r="B1943" s="49"/>
      <c r="C1943" s="49"/>
      <c r="D1943" s="49"/>
      <c r="E1943" s="49"/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49"/>
    </row>
    <row r="1944" spans="1:30">
      <c r="A1944" s="49"/>
      <c r="B1944" s="49"/>
      <c r="C1944" s="49"/>
      <c r="D1944" s="49"/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</row>
    <row r="1945" spans="1:30">
      <c r="A1945" s="49"/>
      <c r="B1945" s="49"/>
      <c r="C1945" s="49"/>
      <c r="D1945" s="49"/>
      <c r="E1945" s="49"/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49"/>
    </row>
    <row r="1946" spans="1:30">
      <c r="A1946" s="49"/>
      <c r="B1946" s="49"/>
      <c r="C1946" s="49"/>
      <c r="D1946" s="49"/>
      <c r="E1946" s="49"/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</row>
    <row r="1947" spans="1:30">
      <c r="A1947" s="49"/>
      <c r="B1947" s="49"/>
      <c r="C1947" s="49"/>
      <c r="D1947" s="49"/>
      <c r="E1947" s="49"/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</row>
    <row r="1948" spans="1:30">
      <c r="A1948" s="49"/>
      <c r="B1948" s="49"/>
      <c r="C1948" s="49"/>
      <c r="D1948" s="49"/>
      <c r="E1948" s="49"/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</row>
    <row r="1949" spans="1:30">
      <c r="A1949" s="49"/>
      <c r="B1949" s="49"/>
      <c r="C1949" s="49"/>
      <c r="D1949" s="49"/>
      <c r="E1949" s="49"/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49"/>
    </row>
    <row r="1950" spans="1:30">
      <c r="A1950" s="49"/>
      <c r="B1950" s="49"/>
      <c r="C1950" s="49"/>
      <c r="D1950" s="49"/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</row>
    <row r="1951" spans="1:30">
      <c r="A1951" s="49"/>
      <c r="B1951" s="49"/>
      <c r="C1951" s="49"/>
      <c r="D1951" s="49"/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</row>
    <row r="1952" spans="1:30">
      <c r="A1952" s="49"/>
      <c r="B1952" s="49"/>
      <c r="C1952" s="49"/>
      <c r="D1952" s="49"/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49"/>
    </row>
    <row r="1953" spans="1:30">
      <c r="A1953" s="49"/>
      <c r="B1953" s="49"/>
      <c r="C1953" s="49"/>
      <c r="D1953" s="49"/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</row>
    <row r="1954" spans="1:30">
      <c r="A1954" s="49"/>
      <c r="B1954" s="49"/>
      <c r="C1954" s="49"/>
      <c r="D1954" s="49"/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49"/>
    </row>
    <row r="1955" spans="1:30">
      <c r="A1955" s="49"/>
      <c r="B1955" s="49"/>
      <c r="C1955" s="49"/>
      <c r="D1955" s="49"/>
      <c r="E1955" s="49"/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49"/>
    </row>
    <row r="1956" spans="1:30">
      <c r="A1956" s="49"/>
      <c r="B1956" s="49"/>
      <c r="C1956" s="49"/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</row>
    <row r="1957" spans="1:30">
      <c r="A1957" s="49"/>
      <c r="B1957" s="49"/>
      <c r="C1957" s="49"/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49"/>
    </row>
    <row r="1958" spans="1:30">
      <c r="A1958" s="49"/>
      <c r="B1958" s="49"/>
      <c r="C1958" s="49"/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49"/>
    </row>
    <row r="1959" spans="1:30">
      <c r="A1959" s="49"/>
      <c r="B1959" s="49"/>
      <c r="C1959" s="49"/>
      <c r="D1959" s="49"/>
      <c r="E1959" s="49"/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</row>
    <row r="1960" spans="1:30">
      <c r="A1960" s="49"/>
      <c r="B1960" s="49"/>
      <c r="C1960" s="49"/>
      <c r="D1960" s="49"/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</row>
    <row r="1961" spans="1:30">
      <c r="A1961" s="49"/>
      <c r="B1961" s="49"/>
      <c r="C1961" s="49"/>
      <c r="D1961" s="49"/>
      <c r="E1961" s="49"/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</row>
    <row r="1962" spans="1:30">
      <c r="A1962" s="49"/>
      <c r="B1962" s="49"/>
      <c r="C1962" s="49"/>
      <c r="D1962" s="49"/>
      <c r="E1962" s="49"/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</row>
    <row r="1963" spans="1:30">
      <c r="A1963" s="49"/>
      <c r="B1963" s="49"/>
      <c r="C1963" s="49"/>
      <c r="D1963" s="49"/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</row>
    <row r="1964" spans="1:30">
      <c r="A1964" s="49"/>
      <c r="B1964" s="49"/>
      <c r="C1964" s="49"/>
      <c r="D1964" s="49"/>
      <c r="E1964" s="49"/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</row>
    <row r="1965" spans="1:30">
      <c r="A1965" s="49"/>
      <c r="B1965" s="49"/>
      <c r="C1965" s="49"/>
      <c r="D1965" s="49"/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</row>
    <row r="1966" spans="1:30">
      <c r="A1966" s="49"/>
      <c r="B1966" s="49"/>
      <c r="C1966" s="49"/>
      <c r="D1966" s="49"/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</row>
    <row r="1967" spans="1:30">
      <c r="A1967" s="49"/>
      <c r="B1967" s="49"/>
      <c r="C1967" s="49"/>
      <c r="D1967" s="49"/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</row>
    <row r="1968" spans="1:30">
      <c r="A1968" s="49"/>
      <c r="B1968" s="49"/>
      <c r="C1968" s="49"/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</row>
    <row r="1969" spans="1:30">
      <c r="A1969" s="49"/>
      <c r="B1969" s="49"/>
      <c r="C1969" s="49"/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</row>
    <row r="1970" spans="1:30">
      <c r="A1970" s="49"/>
      <c r="B1970" s="49"/>
      <c r="C1970" s="49"/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  <c r="AD1970" s="49"/>
    </row>
    <row r="1971" spans="1:30">
      <c r="A1971" s="49"/>
      <c r="B1971" s="49"/>
      <c r="C1971" s="49"/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49"/>
    </row>
    <row r="1972" spans="1:30">
      <c r="A1972" s="49"/>
      <c r="B1972" s="49"/>
      <c r="C1972" s="49"/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49"/>
    </row>
    <row r="1973" spans="1:30">
      <c r="A1973" s="49"/>
      <c r="B1973" s="49"/>
      <c r="C1973" s="49"/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</row>
    <row r="1974" spans="1:30">
      <c r="A1974" s="49"/>
      <c r="B1974" s="49"/>
      <c r="C1974" s="49"/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49"/>
    </row>
    <row r="1975" spans="1:30">
      <c r="A1975" s="49"/>
      <c r="B1975" s="49"/>
      <c r="C1975" s="49"/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</row>
    <row r="1976" spans="1:30">
      <c r="A1976" s="49"/>
      <c r="B1976" s="49"/>
      <c r="C1976" s="49"/>
      <c r="D1976" s="49"/>
      <c r="E1976" s="49"/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</row>
    <row r="1977" spans="1:30">
      <c r="A1977" s="49"/>
      <c r="B1977" s="49"/>
      <c r="C1977" s="49"/>
      <c r="D1977" s="49"/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</row>
    <row r="1978" spans="1:30">
      <c r="A1978" s="49"/>
      <c r="B1978" s="49"/>
      <c r="C1978" s="49"/>
      <c r="D1978" s="49"/>
      <c r="E1978" s="49"/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</row>
    <row r="1979" spans="1:30">
      <c r="A1979" s="49"/>
      <c r="B1979" s="49"/>
      <c r="C1979" s="49"/>
      <c r="D1979" s="49"/>
      <c r="E1979" s="49"/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49"/>
    </row>
    <row r="1980" spans="1:30">
      <c r="A1980" s="49"/>
      <c r="B1980" s="49"/>
      <c r="C1980" s="49"/>
      <c r="D1980" s="49"/>
      <c r="E1980" s="49"/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49"/>
    </row>
    <row r="1981" spans="1:30">
      <c r="A1981" s="49"/>
      <c r="B1981" s="49"/>
      <c r="C1981" s="49"/>
      <c r="D1981" s="49"/>
      <c r="E1981" s="49"/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49"/>
    </row>
    <row r="1982" spans="1:30">
      <c r="A1982" s="49"/>
      <c r="B1982" s="49"/>
      <c r="C1982" s="49"/>
      <c r="D1982" s="49"/>
      <c r="E1982" s="49"/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49"/>
    </row>
    <row r="1983" spans="1:30">
      <c r="A1983" s="49"/>
      <c r="B1983" s="49"/>
      <c r="C1983" s="49"/>
      <c r="D1983" s="49"/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49"/>
    </row>
    <row r="1984" spans="1:30">
      <c r="A1984" s="49"/>
      <c r="B1984" s="49"/>
      <c r="C1984" s="49"/>
      <c r="D1984" s="49"/>
      <c r="E1984" s="49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</row>
    <row r="1985" spans="1:30">
      <c r="A1985" s="49"/>
      <c r="B1985" s="49"/>
      <c r="C1985" s="49"/>
      <c r="D1985" s="49"/>
      <c r="E1985" s="49"/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49"/>
    </row>
    <row r="1986" spans="1:30">
      <c r="A1986" s="49"/>
      <c r="B1986" s="49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</row>
    <row r="1987" spans="1:30">
      <c r="A1987" s="49"/>
      <c r="B1987" s="49"/>
      <c r="C1987" s="49"/>
      <c r="D1987" s="49"/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49"/>
    </row>
    <row r="1988" spans="1:30">
      <c r="A1988" s="49"/>
      <c r="B1988" s="49"/>
      <c r="C1988" s="49"/>
      <c r="D1988" s="49"/>
      <c r="E1988" s="49"/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49"/>
    </row>
    <row r="1989" spans="1:30">
      <c r="A1989" s="49"/>
      <c r="B1989" s="49"/>
      <c r="C1989" s="49"/>
      <c r="D1989" s="49"/>
      <c r="E1989" s="49"/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</row>
    <row r="1990" spans="1:30">
      <c r="A1990" s="49"/>
      <c r="B1990" s="49"/>
      <c r="C1990" s="49"/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</row>
    <row r="1991" spans="1:30">
      <c r="A1991" s="49"/>
      <c r="B1991" s="49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</row>
    <row r="1992" spans="1:30">
      <c r="A1992" s="49"/>
      <c r="B1992" s="49"/>
      <c r="C1992" s="49"/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49"/>
    </row>
    <row r="1993" spans="1:30">
      <c r="A1993" s="49"/>
      <c r="B1993" s="49"/>
      <c r="C1993" s="49"/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</row>
    <row r="1994" spans="1:30">
      <c r="A1994" s="49"/>
      <c r="B1994" s="49"/>
      <c r="C1994" s="49"/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</row>
    <row r="1995" spans="1:30">
      <c r="A1995" s="49"/>
      <c r="B1995" s="49"/>
      <c r="C1995" s="49"/>
      <c r="D1995" s="49"/>
      <c r="E1995" s="49"/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49"/>
    </row>
    <row r="1996" spans="1:30">
      <c r="A1996" s="49"/>
      <c r="B1996" s="49"/>
      <c r="C1996" s="49"/>
      <c r="D1996" s="49"/>
      <c r="E1996" s="49"/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49"/>
    </row>
    <row r="1997" spans="1:30">
      <c r="A1997" s="49"/>
      <c r="B1997" s="49"/>
      <c r="C1997" s="49"/>
      <c r="D1997" s="49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  <c r="AD1997" s="49"/>
    </row>
    <row r="1998" spans="1:30">
      <c r="A1998" s="49"/>
      <c r="B1998" s="49"/>
      <c r="C1998" s="49"/>
      <c r="D1998" s="49"/>
      <c r="E1998" s="49"/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49"/>
    </row>
    <row r="1999" spans="1:30">
      <c r="A1999" s="49"/>
      <c r="B1999" s="49"/>
      <c r="C1999" s="49"/>
      <c r="D1999" s="49"/>
      <c r="E1999" s="49"/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</row>
    <row r="2000" spans="1:30">
      <c r="A2000" s="49"/>
      <c r="B2000" s="49"/>
      <c r="C2000" s="49"/>
      <c r="D2000" s="49"/>
      <c r="E2000" s="49"/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</row>
    <row r="2001" spans="1:30">
      <c r="A2001" s="49"/>
      <c r="B2001" s="49"/>
      <c r="C2001" s="49"/>
      <c r="D2001" s="49"/>
      <c r="E2001" s="49"/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</row>
    <row r="2002" spans="1:30">
      <c r="A2002" s="49"/>
      <c r="B2002" s="49"/>
      <c r="C2002" s="49"/>
      <c r="D2002" s="49"/>
      <c r="E2002" s="49"/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</row>
    <row r="2003" spans="1:30">
      <c r="A2003" s="49"/>
      <c r="B2003" s="49"/>
      <c r="C2003" s="49"/>
      <c r="D2003" s="49"/>
      <c r="E2003" s="49"/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</row>
    <row r="2004" spans="1:30">
      <c r="A2004" s="49"/>
      <c r="B2004" s="49"/>
      <c r="C2004" s="49"/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49"/>
    </row>
    <row r="2005" spans="1:30">
      <c r="A2005" s="49"/>
      <c r="B2005" s="49"/>
      <c r="C2005" s="49"/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</row>
    <row r="2006" spans="1:30">
      <c r="A2006" s="49"/>
      <c r="B2006" s="49"/>
      <c r="C2006" s="49"/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49"/>
    </row>
    <row r="2007" spans="1:30">
      <c r="A2007" s="49"/>
      <c r="B2007" s="49"/>
      <c r="C2007" s="49"/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49"/>
    </row>
    <row r="2008" spans="1:30">
      <c r="A2008" s="49"/>
      <c r="B2008" s="49"/>
      <c r="C2008" s="49"/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</row>
    <row r="2009" spans="1:30">
      <c r="A2009" s="49"/>
      <c r="B2009" s="49"/>
      <c r="C2009" s="49"/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49"/>
    </row>
    <row r="2010" spans="1:30">
      <c r="A2010" s="49"/>
      <c r="B2010" s="49"/>
      <c r="C2010" s="49"/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  <c r="AD2010" s="49"/>
    </row>
    <row r="2011" spans="1:30">
      <c r="A2011" s="49"/>
      <c r="B2011" s="49"/>
      <c r="C2011" s="49"/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  <c r="AD2011" s="49"/>
    </row>
    <row r="2012" spans="1:30">
      <c r="A2012" s="49"/>
      <c r="B2012" s="49"/>
      <c r="C2012" s="49"/>
      <c r="D2012" s="49"/>
      <c r="E2012" s="49"/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</row>
    <row r="2013" spans="1:30">
      <c r="A2013" s="49"/>
      <c r="B2013" s="49"/>
      <c r="C2013" s="49"/>
      <c r="D2013" s="49"/>
      <c r="E2013" s="49"/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49"/>
    </row>
    <row r="2014" spans="1:30">
      <c r="A2014" s="49"/>
      <c r="B2014" s="49"/>
      <c r="C2014" s="49"/>
      <c r="D2014" s="49"/>
      <c r="E2014" s="49"/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49"/>
    </row>
    <row r="2015" spans="1:30">
      <c r="A2015" s="49"/>
      <c r="B2015" s="49"/>
      <c r="C2015" s="49"/>
      <c r="D2015" s="49"/>
      <c r="E2015" s="49"/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</row>
    <row r="2016" spans="1:30">
      <c r="A2016" s="49"/>
      <c r="B2016" s="49"/>
      <c r="C2016" s="49"/>
      <c r="D2016" s="49"/>
      <c r="E2016" s="49"/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</row>
    <row r="2017" spans="1:30">
      <c r="A2017" s="49"/>
      <c r="B2017" s="49"/>
      <c r="C2017" s="49"/>
      <c r="D2017" s="49"/>
      <c r="E2017" s="49"/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</row>
    <row r="2018" spans="1:30">
      <c r="A2018" s="49"/>
      <c r="B2018" s="49"/>
      <c r="C2018" s="49"/>
      <c r="D2018" s="49"/>
      <c r="E2018" s="49"/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49"/>
    </row>
    <row r="2019" spans="1:30">
      <c r="A2019" s="49"/>
      <c r="B2019" s="49"/>
      <c r="C2019" s="49"/>
      <c r="D2019" s="49"/>
      <c r="E2019" s="49"/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</row>
    <row r="2020" spans="1:30">
      <c r="A2020" s="49"/>
      <c r="B2020" s="49"/>
      <c r="C2020" s="49"/>
      <c r="D2020" s="49"/>
      <c r="E2020" s="49"/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</row>
    <row r="2021" spans="1:30">
      <c r="A2021" s="49"/>
      <c r="B2021" s="49"/>
      <c r="C2021" s="49"/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49"/>
    </row>
    <row r="2022" spans="1:30">
      <c r="A2022" s="49"/>
      <c r="B2022" s="49"/>
      <c r="C2022" s="49"/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</row>
    <row r="2023" spans="1:30">
      <c r="A2023" s="49"/>
      <c r="B2023" s="49"/>
      <c r="C2023" s="49"/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</row>
    <row r="2024" spans="1:30">
      <c r="A2024" s="49"/>
      <c r="B2024" s="49"/>
      <c r="C2024" s="49"/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  <c r="AD2024" s="49"/>
    </row>
    <row r="2025" spans="1:30">
      <c r="A2025" s="49"/>
      <c r="B2025" s="49"/>
      <c r="C2025" s="49"/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  <c r="AD2025" s="49"/>
    </row>
    <row r="2026" spans="1:30">
      <c r="A2026" s="49"/>
      <c r="B2026" s="49"/>
      <c r="C2026" s="49"/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49"/>
    </row>
    <row r="2027" spans="1:30">
      <c r="A2027" s="49"/>
      <c r="B2027" s="49"/>
      <c r="C2027" s="49"/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49"/>
    </row>
    <row r="2028" spans="1:30">
      <c r="A2028" s="49"/>
      <c r="B2028" s="49"/>
      <c r="C2028" s="49"/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</row>
    <row r="2029" spans="1:30">
      <c r="A2029" s="49"/>
      <c r="B2029" s="49"/>
      <c r="C2029" s="49"/>
      <c r="D2029" s="49"/>
      <c r="E2029" s="49"/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49"/>
    </row>
    <row r="2030" spans="1:30">
      <c r="A2030" s="49"/>
      <c r="B2030" s="49"/>
      <c r="C2030" s="49"/>
      <c r="D2030" s="49"/>
      <c r="E2030" s="49"/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</row>
    <row r="2031" spans="1:30">
      <c r="A2031" s="49"/>
      <c r="B2031" s="49"/>
      <c r="C2031" s="49"/>
      <c r="D2031" s="49"/>
      <c r="E2031" s="49"/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</row>
    <row r="2032" spans="1:30">
      <c r="A2032" s="49"/>
      <c r="B2032" s="49"/>
      <c r="C2032" s="49"/>
      <c r="D2032" s="49"/>
      <c r="E2032" s="49"/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</row>
    <row r="2033" spans="1:30">
      <c r="A2033" s="49"/>
      <c r="B2033" s="49"/>
      <c r="C2033" s="49"/>
      <c r="D2033" s="49"/>
      <c r="E2033" s="49"/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49"/>
    </row>
    <row r="2034" spans="1:30">
      <c r="A2034" s="49"/>
      <c r="B2034" s="49"/>
      <c r="C2034" s="49"/>
      <c r="D2034" s="49"/>
      <c r="E2034" s="49"/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</row>
    <row r="2035" spans="1:30">
      <c r="A2035" s="49"/>
      <c r="B2035" s="49"/>
      <c r="C2035" s="49"/>
      <c r="D2035" s="49"/>
      <c r="E2035" s="49"/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49"/>
    </row>
    <row r="2036" spans="1:30">
      <c r="A2036" s="49"/>
      <c r="B2036" s="49"/>
      <c r="C2036" s="49"/>
      <c r="D2036" s="49"/>
      <c r="E2036" s="49"/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</row>
    <row r="2037" spans="1:30">
      <c r="A2037" s="49"/>
      <c r="B2037" s="49"/>
      <c r="C2037" s="49"/>
      <c r="D2037" s="49"/>
      <c r="E2037" s="49"/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49"/>
    </row>
    <row r="2038" spans="1:30">
      <c r="A2038" s="49"/>
      <c r="B2038" s="49"/>
      <c r="C2038" s="49"/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</row>
    <row r="2039" spans="1:30">
      <c r="A2039" s="49"/>
      <c r="B2039" s="49"/>
      <c r="C2039" s="49"/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  <c r="AD2039" s="49"/>
    </row>
    <row r="2040" spans="1:30">
      <c r="A2040" s="49"/>
      <c r="B2040" s="49"/>
      <c r="C2040" s="49"/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</row>
    <row r="2041" spans="1:30">
      <c r="A2041" s="49"/>
      <c r="B2041" s="49"/>
      <c r="C2041" s="49"/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</row>
    <row r="2042" spans="1:30">
      <c r="A2042" s="49"/>
      <c r="B2042" s="49"/>
      <c r="C2042" s="49"/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</row>
    <row r="2043" spans="1:30">
      <c r="A2043" s="49"/>
      <c r="B2043" s="49"/>
      <c r="C2043" s="49"/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</row>
    <row r="2044" spans="1:30">
      <c r="A2044" s="49"/>
      <c r="B2044" s="49"/>
      <c r="C2044" s="49"/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</row>
    <row r="2045" spans="1:30">
      <c r="A2045" s="49"/>
      <c r="B2045" s="49"/>
      <c r="C2045" s="49"/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</row>
    <row r="2046" spans="1:30">
      <c r="A2046" s="49"/>
      <c r="B2046" s="49"/>
      <c r="C2046" s="49"/>
      <c r="D2046" s="49"/>
      <c r="E2046" s="49"/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</row>
    <row r="2047" spans="1:30">
      <c r="A2047" s="49"/>
      <c r="B2047" s="49"/>
      <c r="C2047" s="49"/>
      <c r="D2047" s="49"/>
      <c r="E2047" s="49"/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</row>
    <row r="2048" spans="1:30">
      <c r="A2048" s="49"/>
      <c r="B2048" s="49"/>
      <c r="C2048" s="49"/>
      <c r="D2048" s="49"/>
      <c r="E2048" s="49"/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</row>
    <row r="2049" spans="1:30">
      <c r="A2049" s="49"/>
      <c r="B2049" s="49"/>
      <c r="C2049" s="49"/>
      <c r="D2049" s="49"/>
      <c r="E2049" s="49"/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49"/>
    </row>
    <row r="2050" spans="1:30">
      <c r="A2050" s="49"/>
      <c r="B2050" s="49"/>
      <c r="C2050" s="49"/>
      <c r="D2050" s="49"/>
      <c r="E2050" s="49"/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</row>
    <row r="2051" spans="1:30">
      <c r="A2051" s="49"/>
      <c r="B2051" s="49"/>
      <c r="C2051" s="49"/>
      <c r="D2051" s="49"/>
      <c r="E2051" s="49"/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</row>
    <row r="2052" spans="1:30">
      <c r="A2052" s="49"/>
      <c r="B2052" s="49"/>
      <c r="C2052" s="49"/>
      <c r="D2052" s="49"/>
      <c r="E2052" s="49"/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  <c r="AD2052" s="49"/>
    </row>
    <row r="2053" spans="1:30">
      <c r="A2053" s="49"/>
      <c r="B2053" s="49"/>
      <c r="C2053" s="49"/>
      <c r="D2053" s="49"/>
      <c r="E2053" s="49"/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  <c r="AD2053" s="49"/>
    </row>
    <row r="2054" spans="1:30">
      <c r="A2054" s="49"/>
      <c r="B2054" s="49"/>
      <c r="C2054" s="49"/>
      <c r="D2054" s="49"/>
      <c r="E2054" s="49"/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49"/>
    </row>
    <row r="2055" spans="1:30">
      <c r="A2055" s="49"/>
      <c r="B2055" s="49"/>
      <c r="C2055" s="49"/>
      <c r="D2055" s="49"/>
      <c r="E2055" s="49"/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</row>
    <row r="2056" spans="1:30">
      <c r="A2056" s="49"/>
      <c r="B2056" s="49"/>
      <c r="C2056" s="49"/>
      <c r="D2056" s="49"/>
      <c r="E2056" s="49"/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49"/>
    </row>
    <row r="2057" spans="1:30">
      <c r="A2057" s="49"/>
      <c r="B2057" s="49"/>
      <c r="C2057" s="49"/>
      <c r="D2057" s="49"/>
      <c r="E2057" s="49"/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</row>
    <row r="2058" spans="1:30">
      <c r="A2058" s="49"/>
      <c r="B2058" s="49"/>
      <c r="C2058" s="49"/>
      <c r="D2058" s="49"/>
      <c r="E2058" s="49"/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49"/>
    </row>
    <row r="2059" spans="1:30">
      <c r="A2059" s="49"/>
      <c r="B2059" s="49"/>
      <c r="C2059" s="49"/>
      <c r="D2059" s="49"/>
      <c r="E2059" s="49"/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49"/>
    </row>
    <row r="2060" spans="1:30">
      <c r="A2060" s="49"/>
      <c r="B2060" s="49"/>
      <c r="C2060" s="49"/>
      <c r="D2060" s="49"/>
      <c r="E2060" s="49"/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49"/>
    </row>
    <row r="2061" spans="1:30">
      <c r="A2061" s="49"/>
      <c r="B2061" s="49"/>
      <c r="C2061" s="49"/>
      <c r="D2061" s="49"/>
      <c r="E2061" s="49"/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</row>
    <row r="2062" spans="1:30">
      <c r="A2062" s="49"/>
      <c r="B2062" s="49"/>
      <c r="C2062" s="49"/>
      <c r="D2062" s="49"/>
      <c r="E2062" s="49"/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</row>
    <row r="2063" spans="1:30">
      <c r="A2063" s="49"/>
      <c r="B2063" s="49"/>
      <c r="C2063" s="49"/>
      <c r="D2063" s="49"/>
      <c r="E2063" s="49"/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</row>
    <row r="2064" spans="1:30">
      <c r="A2064" s="49"/>
      <c r="B2064" s="49"/>
      <c r="C2064" s="49"/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49"/>
    </row>
    <row r="2065" spans="1:30">
      <c r="A2065" s="49"/>
      <c r="B2065" s="49"/>
      <c r="C2065" s="49"/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49"/>
    </row>
    <row r="2066" spans="1:30">
      <c r="A2066" s="49"/>
      <c r="B2066" s="49"/>
      <c r="C2066" s="49"/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  <c r="AD2066" s="49"/>
    </row>
    <row r="2067" spans="1:30">
      <c r="A2067" s="49"/>
      <c r="B2067" s="49"/>
      <c r="C2067" s="49"/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  <c r="AD2067" s="49"/>
    </row>
    <row r="2068" spans="1:30">
      <c r="A2068" s="49"/>
      <c r="B2068" s="49"/>
      <c r="C2068" s="49"/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</row>
    <row r="2069" spans="1:30">
      <c r="A2069" s="49"/>
      <c r="B2069" s="49"/>
      <c r="C2069" s="49"/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49"/>
    </row>
    <row r="2070" spans="1:30">
      <c r="A2070" s="49"/>
      <c r="B2070" s="49"/>
      <c r="C2070" s="49"/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</row>
    <row r="2071" spans="1:30">
      <c r="A2071" s="49"/>
      <c r="B2071" s="49"/>
      <c r="C2071" s="49"/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</row>
    <row r="2072" spans="1:30">
      <c r="A2072" s="49"/>
      <c r="B2072" s="49"/>
      <c r="C2072" s="49"/>
      <c r="D2072" s="49"/>
      <c r="E2072" s="49"/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49"/>
    </row>
    <row r="2073" spans="1:30">
      <c r="A2073" s="49"/>
      <c r="B2073" s="49"/>
      <c r="C2073" s="49"/>
      <c r="D2073" s="49"/>
      <c r="E2073" s="49"/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49"/>
    </row>
    <row r="2074" spans="1:30">
      <c r="A2074" s="49"/>
      <c r="B2074" s="49"/>
      <c r="C2074" s="49"/>
      <c r="D2074" s="49"/>
      <c r="E2074" s="49"/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</row>
    <row r="2075" spans="1:30">
      <c r="A2075" s="49"/>
      <c r="B2075" s="49"/>
      <c r="C2075" s="49"/>
      <c r="D2075" s="49"/>
      <c r="E2075" s="49"/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</row>
    <row r="2076" spans="1:30">
      <c r="A2076" s="49"/>
      <c r="B2076" s="49"/>
      <c r="C2076" s="49"/>
      <c r="D2076" s="49"/>
      <c r="E2076" s="49"/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49"/>
    </row>
    <row r="2077" spans="1:30">
      <c r="A2077" s="49"/>
      <c r="B2077" s="49"/>
      <c r="C2077" s="49"/>
      <c r="D2077" s="49"/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</row>
    <row r="2078" spans="1:30">
      <c r="A2078" s="49"/>
      <c r="B2078" s="49"/>
      <c r="C2078" s="49"/>
      <c r="D2078" s="49"/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</row>
    <row r="2079" spans="1:30">
      <c r="A2079" s="49"/>
      <c r="B2079" s="49"/>
      <c r="C2079" s="49"/>
      <c r="D2079" s="49"/>
      <c r="E2079" s="49"/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</row>
    <row r="2080" spans="1:30">
      <c r="A2080" s="49"/>
      <c r="B2080" s="49"/>
      <c r="C2080" s="49"/>
      <c r="D2080" s="49"/>
      <c r="E2080" s="49"/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  <c r="AD2080" s="49"/>
    </row>
    <row r="2081" spans="1:30">
      <c r="A2081" s="49"/>
      <c r="B2081" s="49"/>
      <c r="C2081" s="49"/>
      <c r="D2081" s="49"/>
      <c r="E2081" s="49"/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  <c r="AD2081" s="49"/>
    </row>
    <row r="2082" spans="1:30">
      <c r="A2082" s="49"/>
      <c r="B2082" s="49"/>
      <c r="C2082" s="49"/>
      <c r="D2082" s="49"/>
      <c r="E2082" s="49"/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49"/>
    </row>
    <row r="2083" spans="1:30">
      <c r="A2083" s="49"/>
      <c r="B2083" s="49"/>
      <c r="C2083" s="49"/>
      <c r="D2083" s="49"/>
      <c r="E2083" s="49"/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49"/>
    </row>
    <row r="2084" spans="1:30">
      <c r="A2084" s="49"/>
      <c r="B2084" s="49"/>
      <c r="C2084" s="49"/>
      <c r="D2084" s="49"/>
      <c r="E2084" s="49"/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  <c r="AD2084" s="49"/>
    </row>
    <row r="2085" spans="1:30">
      <c r="A2085" s="49"/>
      <c r="B2085" s="49"/>
      <c r="C2085" s="49"/>
      <c r="D2085" s="49"/>
      <c r="E2085" s="49"/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  <c r="AD2085" s="49"/>
    </row>
    <row r="2086" spans="1:30">
      <c r="A2086" s="49"/>
      <c r="B2086" s="49"/>
      <c r="C2086" s="49"/>
      <c r="D2086" s="49"/>
      <c r="E2086" s="49"/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  <c r="AD2086" s="49"/>
    </row>
    <row r="2087" spans="1:30">
      <c r="A2087" s="49"/>
      <c r="B2087" s="49"/>
      <c r="C2087" s="49"/>
      <c r="D2087" s="49"/>
      <c r="E2087" s="49"/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  <c r="AD2087" s="49"/>
    </row>
    <row r="2088" spans="1:30">
      <c r="A2088" s="49"/>
      <c r="B2088" s="49"/>
      <c r="C2088" s="49"/>
      <c r="D2088" s="49"/>
      <c r="E2088" s="49"/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  <c r="AD2088" s="49"/>
    </row>
    <row r="2089" spans="1:30">
      <c r="A2089" s="49"/>
      <c r="B2089" s="49"/>
      <c r="C2089" s="49"/>
      <c r="D2089" s="49"/>
      <c r="E2089" s="49"/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  <c r="AD2089" s="49"/>
    </row>
    <row r="2090" spans="1:30">
      <c r="A2090" s="49"/>
      <c r="B2090" s="49"/>
      <c r="C2090" s="49"/>
      <c r="D2090" s="49"/>
      <c r="E2090" s="49"/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  <c r="AD2090" s="49"/>
    </row>
    <row r="2091" spans="1:30">
      <c r="A2091" s="49"/>
      <c r="B2091" s="49"/>
      <c r="C2091" s="49"/>
      <c r="D2091" s="49"/>
      <c r="E2091" s="49"/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  <c r="AD2091" s="49"/>
    </row>
    <row r="2092" spans="1:30">
      <c r="A2092" s="49"/>
      <c r="B2092" s="49"/>
      <c r="C2092" s="49"/>
      <c r="D2092" s="49"/>
      <c r="E2092" s="49"/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  <c r="AD2092" s="49"/>
    </row>
    <row r="2093" spans="1:30">
      <c r="A2093" s="49"/>
      <c r="B2093" s="49"/>
      <c r="C2093" s="49"/>
      <c r="D2093" s="49"/>
      <c r="E2093" s="49"/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  <c r="AD2093" s="49"/>
    </row>
    <row r="2094" spans="1:30">
      <c r="A2094" s="49"/>
      <c r="B2094" s="49"/>
      <c r="C2094" s="49"/>
      <c r="D2094" s="49"/>
      <c r="E2094" s="49"/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  <c r="AD2094" s="49"/>
    </row>
    <row r="2095" spans="1:30">
      <c r="A2095" s="49"/>
      <c r="B2095" s="49"/>
      <c r="C2095" s="49"/>
      <c r="D2095" s="49"/>
      <c r="E2095" s="49"/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  <c r="AD2095" s="49"/>
    </row>
    <row r="2096" spans="1:30">
      <c r="A2096" s="49"/>
      <c r="B2096" s="49"/>
      <c r="C2096" s="49"/>
      <c r="D2096" s="49"/>
      <c r="E2096" s="49"/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  <c r="AD2096" s="49"/>
    </row>
    <row r="2097" spans="1:30">
      <c r="A2097" s="49"/>
      <c r="B2097" s="49"/>
      <c r="C2097" s="49"/>
      <c r="D2097" s="49"/>
      <c r="E2097" s="49"/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  <c r="AD2097" s="49"/>
    </row>
    <row r="2098" spans="1:30">
      <c r="A2098" s="49"/>
      <c r="B2098" s="49"/>
      <c r="C2098" s="49"/>
      <c r="D2098" s="49"/>
      <c r="E2098" s="49"/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  <c r="AD2098" s="49"/>
    </row>
    <row r="2099" spans="1:30">
      <c r="A2099" s="49"/>
      <c r="B2099" s="49"/>
      <c r="C2099" s="49"/>
      <c r="D2099" s="49"/>
      <c r="E2099" s="49"/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  <c r="AD2099" s="49"/>
    </row>
    <row r="2100" spans="1:30">
      <c r="A2100" s="49"/>
      <c r="B2100" s="49"/>
      <c r="C2100" s="49"/>
      <c r="D2100" s="49"/>
      <c r="E2100" s="49"/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  <c r="AD2100" s="49"/>
    </row>
    <row r="2101" spans="1:30">
      <c r="A2101" s="49"/>
      <c r="B2101" s="49"/>
      <c r="C2101" s="49"/>
      <c r="D2101" s="49"/>
      <c r="E2101" s="49"/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  <c r="AD2101" s="49"/>
    </row>
    <row r="2102" spans="1:30">
      <c r="A2102" s="49"/>
      <c r="B2102" s="49"/>
      <c r="C2102" s="49"/>
      <c r="D2102" s="49"/>
      <c r="E2102" s="49"/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  <c r="AD2102" s="49"/>
    </row>
    <row r="2103" spans="1:30">
      <c r="A2103" s="49"/>
      <c r="B2103" s="49"/>
      <c r="C2103" s="49"/>
      <c r="D2103" s="49"/>
      <c r="E2103" s="49"/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  <c r="AD2103" s="49"/>
    </row>
    <row r="2104" spans="1:30">
      <c r="A2104" s="49"/>
      <c r="B2104" s="49"/>
      <c r="C2104" s="49"/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  <c r="AD2104" s="49"/>
    </row>
    <row r="2105" spans="1:30">
      <c r="A2105" s="49"/>
      <c r="B2105" s="49"/>
      <c r="C2105" s="49"/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  <c r="AD2105" s="49"/>
    </row>
    <row r="2106" spans="1:30">
      <c r="A2106" s="49"/>
      <c r="B2106" s="49"/>
      <c r="C2106" s="49"/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  <c r="AD2106" s="49"/>
    </row>
    <row r="2107" spans="1:30">
      <c r="A2107" s="49"/>
      <c r="B2107" s="49"/>
      <c r="C2107" s="49"/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  <c r="AD2107" s="49"/>
    </row>
    <row r="2108" spans="1:30">
      <c r="A2108" s="49"/>
      <c r="B2108" s="49"/>
      <c r="C2108" s="49"/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  <c r="AD2108" s="49"/>
    </row>
    <row r="2109" spans="1:30">
      <c r="A2109" s="49"/>
      <c r="B2109" s="49"/>
      <c r="C2109" s="49"/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  <c r="AD2109" s="49"/>
    </row>
    <row r="2110" spans="1:30">
      <c r="A2110" s="49"/>
      <c r="B2110" s="49"/>
      <c r="C2110" s="49"/>
      <c r="D2110" s="49"/>
      <c r="E2110" s="49"/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  <c r="AD2110" s="49"/>
    </row>
    <row r="2111" spans="1:30">
      <c r="A2111" s="49"/>
      <c r="B2111" s="49"/>
      <c r="C2111" s="49"/>
      <c r="D2111" s="49"/>
      <c r="E2111" s="49"/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  <c r="AD2111" s="49"/>
    </row>
    <row r="2112" spans="1:30">
      <c r="A2112" s="49"/>
      <c r="B2112" s="49"/>
      <c r="C2112" s="49"/>
      <c r="D2112" s="49"/>
      <c r="E2112" s="49"/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  <c r="AD2112" s="49"/>
    </row>
    <row r="2113" spans="1:30">
      <c r="A2113" s="49"/>
      <c r="B2113" s="49"/>
      <c r="C2113" s="49"/>
      <c r="D2113" s="49"/>
      <c r="E2113" s="49"/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</row>
    <row r="2114" spans="1:30">
      <c r="A2114" s="49"/>
      <c r="B2114" s="49"/>
      <c r="C2114" s="49"/>
      <c r="D2114" s="49"/>
      <c r="E2114" s="49"/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</row>
    <row r="2115" spans="1:30">
      <c r="A2115" s="49"/>
      <c r="B2115" s="49"/>
      <c r="C2115" s="49"/>
      <c r="D2115" s="49"/>
      <c r="E2115" s="49"/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49"/>
    </row>
    <row r="2116" spans="1:30">
      <c r="A2116" s="49"/>
      <c r="B2116" s="49"/>
      <c r="C2116" s="49"/>
      <c r="D2116" s="49"/>
      <c r="E2116" s="49"/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</row>
    <row r="2117" spans="1:30">
      <c r="A2117" s="49"/>
      <c r="B2117" s="49"/>
      <c r="C2117" s="49"/>
      <c r="D2117" s="49"/>
      <c r="E2117" s="49"/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49"/>
    </row>
    <row r="2118" spans="1:30">
      <c r="A2118" s="49"/>
      <c r="B2118" s="49"/>
      <c r="C2118" s="49"/>
      <c r="D2118" s="49"/>
      <c r="E2118" s="49"/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</row>
    <row r="2119" spans="1:30">
      <c r="A2119" s="49"/>
      <c r="B2119" s="49"/>
      <c r="C2119" s="49"/>
      <c r="D2119" s="49"/>
      <c r="E2119" s="49"/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49"/>
    </row>
    <row r="2120" spans="1:30">
      <c r="A2120" s="49"/>
      <c r="B2120" s="49"/>
      <c r="C2120" s="49"/>
      <c r="D2120" s="49"/>
      <c r="E2120" s="49"/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</row>
    <row r="2121" spans="1:30">
      <c r="A2121" s="49"/>
      <c r="B2121" s="49"/>
      <c r="C2121" s="49"/>
      <c r="D2121" s="49"/>
      <c r="E2121" s="49"/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49"/>
    </row>
    <row r="2122" spans="1:30">
      <c r="A2122" s="49"/>
      <c r="B2122" s="49"/>
      <c r="C2122" s="49"/>
      <c r="D2122" s="49"/>
      <c r="E2122" s="49"/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</row>
    <row r="2123" spans="1:30">
      <c r="A2123" s="49"/>
      <c r="B2123" s="49"/>
      <c r="C2123" s="49"/>
      <c r="D2123" s="49"/>
      <c r="E2123" s="49"/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</row>
    <row r="2124" spans="1:30">
      <c r="A2124" s="49"/>
      <c r="B2124" s="49"/>
      <c r="C2124" s="49"/>
      <c r="D2124" s="49"/>
      <c r="E2124" s="49"/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</row>
    <row r="2125" spans="1:30">
      <c r="A2125" s="49"/>
      <c r="B2125" s="49"/>
      <c r="C2125" s="49"/>
      <c r="D2125" s="49"/>
      <c r="E2125" s="49"/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</row>
    <row r="2126" spans="1:30">
      <c r="A2126" s="49"/>
      <c r="B2126" s="49"/>
      <c r="C2126" s="49"/>
      <c r="D2126" s="49"/>
      <c r="E2126" s="49"/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</row>
    <row r="2127" spans="1:30">
      <c r="A2127" s="49"/>
      <c r="B2127" s="49"/>
      <c r="C2127" s="49"/>
      <c r="D2127" s="49"/>
      <c r="E2127" s="49"/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</row>
    <row r="2128" spans="1:30">
      <c r="A2128" s="49"/>
      <c r="B2128" s="49"/>
      <c r="C2128" s="49"/>
      <c r="D2128" s="49"/>
      <c r="E2128" s="49"/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</row>
    <row r="2129" spans="1:30">
      <c r="A2129" s="49"/>
      <c r="B2129" s="49"/>
      <c r="C2129" s="49"/>
      <c r="D2129" s="49"/>
      <c r="E2129" s="49"/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</row>
    <row r="2130" spans="1:30">
      <c r="A2130" s="49"/>
      <c r="B2130" s="49"/>
      <c r="C2130" s="49"/>
      <c r="D2130" s="49"/>
      <c r="E2130" s="49"/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</row>
    <row r="2131" spans="1:30">
      <c r="A2131" s="49"/>
      <c r="B2131" s="49"/>
      <c r="C2131" s="49"/>
      <c r="D2131" s="49"/>
      <c r="E2131" s="49"/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</row>
    <row r="2132" spans="1:30">
      <c r="A2132" s="49"/>
      <c r="B2132" s="49"/>
      <c r="C2132" s="49"/>
      <c r="D2132" s="49"/>
      <c r="E2132" s="49"/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</row>
    <row r="2133" spans="1:30">
      <c r="A2133" s="49"/>
      <c r="B2133" s="49"/>
      <c r="C2133" s="49"/>
      <c r="D2133" s="49"/>
      <c r="E2133" s="49"/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</row>
    <row r="2134" spans="1:30">
      <c r="A2134" s="49"/>
      <c r="B2134" s="49"/>
      <c r="C2134" s="49"/>
      <c r="D2134" s="49"/>
      <c r="E2134" s="49"/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49"/>
    </row>
    <row r="2135" spans="1:30">
      <c r="A2135" s="49"/>
      <c r="B2135" s="49"/>
      <c r="C2135" s="49"/>
      <c r="D2135" s="49"/>
      <c r="E2135" s="49"/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</row>
    <row r="2136" spans="1:30">
      <c r="A2136" s="49"/>
      <c r="B2136" s="49"/>
      <c r="C2136" s="49"/>
      <c r="D2136" s="49"/>
      <c r="E2136" s="49"/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  <c r="AD2136" s="49"/>
    </row>
    <row r="2137" spans="1:30">
      <c r="A2137" s="49"/>
      <c r="B2137" s="49"/>
      <c r="C2137" s="49"/>
      <c r="D2137" s="49"/>
      <c r="E2137" s="49"/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  <c r="AD2137" s="49"/>
    </row>
    <row r="2138" spans="1:30">
      <c r="A2138" s="49"/>
      <c r="B2138" s="49"/>
      <c r="C2138" s="49"/>
      <c r="D2138" s="49"/>
      <c r="E2138" s="49"/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  <c r="AD2138" s="49"/>
    </row>
    <row r="2139" spans="1:30">
      <c r="A2139" s="49"/>
      <c r="B2139" s="49"/>
      <c r="C2139" s="49"/>
      <c r="D2139" s="49"/>
      <c r="E2139" s="49"/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  <c r="AD2139" s="49"/>
    </row>
    <row r="2140" spans="1:30">
      <c r="A2140" s="49"/>
      <c r="B2140" s="49"/>
      <c r="C2140" s="49"/>
      <c r="D2140" s="49"/>
      <c r="E2140" s="49"/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  <c r="AD2140" s="49"/>
    </row>
    <row r="2141" spans="1:30">
      <c r="A2141" s="49"/>
      <c r="B2141" s="49"/>
      <c r="C2141" s="49"/>
      <c r="D2141" s="49"/>
      <c r="E2141" s="49"/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  <c r="AD2141" s="49"/>
    </row>
    <row r="2142" spans="1:30">
      <c r="A2142" s="49"/>
      <c r="B2142" s="49"/>
      <c r="C2142" s="49"/>
      <c r="D2142" s="49"/>
      <c r="E2142" s="49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  <c r="AD2142" s="49"/>
    </row>
    <row r="2143" spans="1:30">
      <c r="A2143" s="49"/>
      <c r="B2143" s="49"/>
      <c r="C2143" s="49"/>
      <c r="D2143" s="49"/>
      <c r="E2143" s="49"/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  <c r="AD2143" s="49"/>
    </row>
    <row r="2144" spans="1:30">
      <c r="A2144" s="49"/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  <c r="AD2144" s="49"/>
    </row>
    <row r="2145" spans="1:30">
      <c r="A2145" s="49"/>
      <c r="B2145" s="49"/>
      <c r="C2145" s="49"/>
      <c r="D2145" s="49"/>
      <c r="E2145" s="49"/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  <c r="AD2145" s="49"/>
    </row>
    <row r="2146" spans="1:30">
      <c r="A2146" s="49"/>
      <c r="B2146" s="49"/>
      <c r="C2146" s="49"/>
      <c r="D2146" s="49"/>
      <c r="E2146" s="49"/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  <c r="AD2146" s="49"/>
    </row>
    <row r="2147" spans="1:30">
      <c r="A2147" s="49"/>
      <c r="B2147" s="49"/>
      <c r="C2147" s="49"/>
      <c r="D2147" s="49"/>
      <c r="E2147" s="49"/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  <c r="AD2147" s="49"/>
    </row>
    <row r="2148" spans="1:30">
      <c r="A2148" s="49"/>
      <c r="B2148" s="49"/>
      <c r="C2148" s="49"/>
      <c r="D2148" s="49"/>
      <c r="E2148" s="49"/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  <c r="AD2148" s="49"/>
    </row>
    <row r="2149" spans="1:30">
      <c r="A2149" s="49"/>
      <c r="B2149" s="49"/>
      <c r="C2149" s="49"/>
      <c r="D2149" s="49"/>
      <c r="E2149" s="49"/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  <c r="AD2149" s="49"/>
    </row>
    <row r="2150" spans="1:30">
      <c r="A2150" s="49"/>
      <c r="B2150" s="49"/>
      <c r="C2150" s="49"/>
      <c r="D2150" s="49"/>
      <c r="E2150" s="49"/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  <c r="AD2150" s="49"/>
    </row>
    <row r="2151" spans="1:30">
      <c r="A2151" s="49"/>
      <c r="B2151" s="49"/>
      <c r="C2151" s="49"/>
      <c r="D2151" s="49"/>
      <c r="E2151" s="49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  <c r="AD2151" s="49"/>
    </row>
    <row r="2152" spans="1:30">
      <c r="A2152" s="49"/>
      <c r="B2152" s="49"/>
      <c r="C2152" s="49"/>
      <c r="D2152" s="49"/>
      <c r="E2152" s="49"/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</row>
    <row r="2153" spans="1:30">
      <c r="A2153" s="49"/>
      <c r="B2153" s="49"/>
      <c r="C2153" s="49"/>
      <c r="D2153" s="49"/>
      <c r="E2153" s="49"/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49"/>
    </row>
    <row r="2154" spans="1:30">
      <c r="A2154" s="49"/>
      <c r="B2154" s="49"/>
      <c r="C2154" s="49"/>
      <c r="D2154" s="49"/>
      <c r="E2154" s="49"/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</row>
    <row r="2155" spans="1:30">
      <c r="A2155" s="49"/>
      <c r="B2155" s="49"/>
      <c r="C2155" s="49"/>
      <c r="D2155" s="49"/>
      <c r="E2155" s="49"/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</row>
    <row r="2156" spans="1:30">
      <c r="A2156" s="49"/>
      <c r="B2156" s="49"/>
      <c r="C2156" s="49"/>
      <c r="D2156" s="49"/>
      <c r="E2156" s="49"/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49"/>
    </row>
    <row r="2157" spans="1:30">
      <c r="A2157" s="49"/>
      <c r="B2157" s="49"/>
      <c r="C2157" s="49"/>
      <c r="D2157" s="49"/>
      <c r="E2157" s="49"/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49"/>
    </row>
    <row r="2158" spans="1:30">
      <c r="A2158" s="49"/>
      <c r="B2158" s="49"/>
      <c r="C2158" s="49"/>
      <c r="D2158" s="49"/>
      <c r="E2158" s="49"/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49"/>
    </row>
    <row r="2159" spans="1:30">
      <c r="A2159" s="49"/>
      <c r="B2159" s="49"/>
      <c r="C2159" s="49"/>
      <c r="D2159" s="49"/>
      <c r="E2159" s="4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49"/>
    </row>
    <row r="2160" spans="1:30">
      <c r="A2160" s="49"/>
      <c r="B2160" s="49"/>
      <c r="C2160" s="49"/>
      <c r="D2160" s="49"/>
      <c r="E2160" s="49"/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</row>
    <row r="2161" spans="1:30">
      <c r="A2161" s="49"/>
      <c r="B2161" s="49"/>
      <c r="C2161" s="49"/>
      <c r="D2161" s="49"/>
      <c r="E2161" s="49"/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</row>
    <row r="2162" spans="1:30">
      <c r="A2162" s="49"/>
      <c r="B2162" s="49"/>
      <c r="C2162" s="49"/>
      <c r="D2162" s="49"/>
      <c r="E2162" s="49"/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</row>
    <row r="2163" spans="1:30">
      <c r="A2163" s="49"/>
      <c r="B2163" s="49"/>
      <c r="C2163" s="49"/>
      <c r="D2163" s="49"/>
      <c r="E2163" s="49"/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49"/>
    </row>
    <row r="2164" spans="1:30">
      <c r="A2164" s="49"/>
      <c r="B2164" s="49"/>
      <c r="C2164" s="49"/>
      <c r="D2164" s="49"/>
      <c r="E2164" s="49"/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49"/>
    </row>
    <row r="2165" spans="1:30">
      <c r="A2165" s="49"/>
      <c r="B2165" s="49"/>
      <c r="C2165" s="49"/>
      <c r="D2165" s="49"/>
      <c r="E2165" s="49"/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49"/>
    </row>
    <row r="2166" spans="1:30">
      <c r="A2166" s="49"/>
      <c r="B2166" s="49"/>
      <c r="C2166" s="49"/>
      <c r="D2166" s="49"/>
      <c r="E2166" s="49"/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</row>
    <row r="2167" spans="1:30">
      <c r="A2167" s="49"/>
      <c r="B2167" s="49"/>
      <c r="C2167" s="49"/>
      <c r="D2167" s="49"/>
      <c r="E2167" s="49"/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</row>
    <row r="2168" spans="1:30">
      <c r="A2168" s="49"/>
      <c r="B2168" s="49"/>
      <c r="C2168" s="49"/>
      <c r="D2168" s="49"/>
      <c r="E2168" s="49"/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49"/>
    </row>
    <row r="2169" spans="1:30">
      <c r="A2169" s="49"/>
      <c r="B2169" s="49"/>
      <c r="C2169" s="49"/>
      <c r="D2169" s="49"/>
      <c r="E2169" s="49"/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49"/>
    </row>
    <row r="2170" spans="1:30">
      <c r="A2170" s="49"/>
      <c r="B2170" s="49"/>
      <c r="C2170" s="49"/>
      <c r="D2170" s="49"/>
      <c r="E2170" s="49"/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</row>
    <row r="2171" spans="1:30">
      <c r="A2171" s="49"/>
      <c r="B2171" s="49"/>
      <c r="C2171" s="49"/>
      <c r="D2171" s="49"/>
      <c r="E2171" s="49"/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49"/>
    </row>
    <row r="2172" spans="1:30">
      <c r="A2172" s="49"/>
      <c r="B2172" s="49"/>
      <c r="C2172" s="49"/>
      <c r="D2172" s="49"/>
      <c r="E2172" s="49"/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</row>
    <row r="2173" spans="1:30">
      <c r="A2173" s="49"/>
      <c r="B2173" s="49"/>
      <c r="C2173" s="49"/>
      <c r="D2173" s="49"/>
      <c r="E2173" s="49"/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</row>
    <row r="2174" spans="1:30">
      <c r="A2174" s="49"/>
      <c r="B2174" s="49"/>
      <c r="C2174" s="49"/>
      <c r="D2174" s="49"/>
      <c r="E2174" s="49"/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49"/>
    </row>
    <row r="2175" spans="1:30">
      <c r="A2175" s="49"/>
      <c r="B2175" s="49"/>
      <c r="C2175" s="49"/>
      <c r="D2175" s="49"/>
      <c r="E2175" s="49"/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</row>
    <row r="2176" spans="1:30">
      <c r="A2176" s="49"/>
      <c r="B2176" s="49"/>
      <c r="C2176" s="49"/>
      <c r="D2176" s="49"/>
      <c r="E2176" s="49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49"/>
    </row>
    <row r="2177" spans="1:30">
      <c r="A2177" s="49"/>
      <c r="B2177" s="49"/>
      <c r="C2177" s="49"/>
      <c r="D2177" s="49"/>
      <c r="E2177" s="49"/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</row>
    <row r="2178" spans="1:30">
      <c r="A2178" s="49"/>
      <c r="B2178" s="49"/>
      <c r="C2178" s="49"/>
      <c r="D2178" s="49"/>
      <c r="E2178" s="49"/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</row>
    <row r="2179" spans="1:30">
      <c r="A2179" s="49"/>
      <c r="B2179" s="49"/>
      <c r="C2179" s="49"/>
      <c r="D2179" s="49"/>
      <c r="E2179" s="49"/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</row>
    <row r="2180" spans="1:30">
      <c r="A2180" s="49"/>
      <c r="B2180" s="49"/>
      <c r="C2180" s="49"/>
      <c r="D2180" s="49"/>
      <c r="E2180" s="49"/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</row>
    <row r="2181" spans="1:30">
      <c r="A2181" s="49"/>
      <c r="B2181" s="49"/>
      <c r="C2181" s="49"/>
      <c r="D2181" s="49"/>
      <c r="E2181" s="49"/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49"/>
    </row>
    <row r="2182" spans="1:30">
      <c r="A2182" s="49"/>
      <c r="B2182" s="49"/>
      <c r="C2182" s="49"/>
      <c r="D2182" s="49"/>
      <c r="E2182" s="49"/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</row>
    <row r="2183" spans="1:30">
      <c r="A2183" s="49"/>
      <c r="B2183" s="49"/>
      <c r="C2183" s="49"/>
      <c r="D2183" s="49"/>
      <c r="E2183" s="49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</row>
    <row r="2184" spans="1:30">
      <c r="A2184" s="49"/>
      <c r="B2184" s="49"/>
      <c r="C2184" s="49"/>
      <c r="D2184" s="49"/>
      <c r="E2184" s="49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49"/>
    </row>
    <row r="2185" spans="1:30">
      <c r="A2185" s="49"/>
      <c r="B2185" s="49"/>
      <c r="C2185" s="49"/>
      <c r="D2185" s="49"/>
      <c r="E2185" s="49"/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49"/>
    </row>
    <row r="2186" spans="1:30">
      <c r="A2186" s="49"/>
      <c r="B2186" s="49"/>
      <c r="C2186" s="49"/>
      <c r="D2186" s="49"/>
      <c r="E2186" s="49"/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</row>
    <row r="2187" spans="1:30">
      <c r="A2187" s="49"/>
      <c r="B2187" s="49"/>
      <c r="C2187" s="49"/>
      <c r="D2187" s="49"/>
      <c r="E2187" s="49"/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</row>
    <row r="2188" spans="1:30">
      <c r="A2188" s="49"/>
      <c r="B2188" s="49"/>
      <c r="C2188" s="49"/>
      <c r="D2188" s="49"/>
      <c r="E2188" s="49"/>
      <c r="F2188" s="49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49"/>
    </row>
    <row r="2189" spans="1:30">
      <c r="A2189" s="49"/>
      <c r="B2189" s="49"/>
      <c r="C2189" s="49"/>
      <c r="D2189" s="49"/>
      <c r="E2189" s="49"/>
      <c r="F2189" s="49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</row>
    <row r="2190" spans="1:30">
      <c r="A2190" s="49"/>
      <c r="B2190" s="49"/>
      <c r="C2190" s="49"/>
      <c r="D2190" s="49"/>
      <c r="E2190" s="49"/>
      <c r="F2190" s="49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49"/>
    </row>
    <row r="2191" spans="1:30">
      <c r="A2191" s="49"/>
      <c r="B2191" s="49"/>
      <c r="C2191" s="49"/>
      <c r="D2191" s="49"/>
      <c r="E2191" s="49"/>
      <c r="F2191" s="49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49"/>
    </row>
    <row r="2192" spans="1:30">
      <c r="A2192" s="49"/>
      <c r="B2192" s="49"/>
      <c r="C2192" s="49"/>
      <c r="D2192" s="49"/>
      <c r="E2192" s="49"/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</row>
    <row r="2193" spans="1:30">
      <c r="A2193" s="49"/>
      <c r="B2193" s="49"/>
      <c r="C2193" s="49"/>
      <c r="D2193" s="49"/>
      <c r="E2193" s="49"/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</row>
    <row r="2194" spans="1:30">
      <c r="A2194" s="49"/>
      <c r="B2194" s="49"/>
      <c r="C2194" s="49"/>
      <c r="D2194" s="49"/>
      <c r="E2194" s="49"/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49"/>
    </row>
    <row r="2195" spans="1:30">
      <c r="A2195" s="49"/>
      <c r="B2195" s="49"/>
      <c r="C2195" s="49"/>
      <c r="D2195" s="49"/>
      <c r="E2195" s="49"/>
      <c r="F2195" s="49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</row>
    <row r="2196" spans="1:30">
      <c r="A2196" s="49"/>
      <c r="B2196" s="49"/>
      <c r="C2196" s="49"/>
      <c r="D2196" s="49"/>
      <c r="E2196" s="49"/>
      <c r="F2196" s="49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</row>
    <row r="2197" spans="1:30">
      <c r="A2197" s="49"/>
      <c r="B2197" s="49"/>
      <c r="C2197" s="49"/>
      <c r="D2197" s="49"/>
      <c r="E2197" s="49"/>
      <c r="F2197" s="49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49"/>
    </row>
    <row r="2198" spans="1:30">
      <c r="A2198" s="49"/>
      <c r="B2198" s="49"/>
      <c r="C2198" s="49"/>
      <c r="D2198" s="49"/>
      <c r="E2198" s="49"/>
      <c r="F2198" s="49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</row>
    <row r="2199" spans="1:30">
      <c r="A2199" s="49"/>
      <c r="B2199" s="49"/>
      <c r="C2199" s="49"/>
      <c r="D2199" s="49"/>
      <c r="E2199" s="49"/>
      <c r="F2199" s="49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49"/>
    </row>
    <row r="2200" spans="1:30">
      <c r="A2200" s="49"/>
      <c r="B2200" s="49"/>
      <c r="C2200" s="49"/>
      <c r="D2200" s="49"/>
      <c r="E2200" s="49"/>
      <c r="F2200" s="49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</row>
    <row r="2201" spans="1:30">
      <c r="A2201" s="49"/>
      <c r="B2201" s="49"/>
      <c r="C2201" s="49"/>
      <c r="D2201" s="49"/>
      <c r="E2201" s="49"/>
      <c r="F2201" s="49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49"/>
    </row>
    <row r="2202" spans="1:30">
      <c r="A2202" s="49"/>
      <c r="B2202" s="49"/>
      <c r="C2202" s="49"/>
      <c r="D2202" s="49"/>
      <c r="E2202" s="49"/>
      <c r="F2202" s="49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49"/>
    </row>
    <row r="2203" spans="1:30">
      <c r="A2203" s="49"/>
      <c r="B2203" s="49"/>
      <c r="C2203" s="49"/>
      <c r="D2203" s="49"/>
      <c r="E2203" s="49"/>
      <c r="F2203" s="49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</row>
    <row r="2204" spans="1:30">
      <c r="A2204" s="49"/>
      <c r="B2204" s="49"/>
      <c r="C2204" s="49"/>
      <c r="D2204" s="49"/>
      <c r="E2204" s="49"/>
      <c r="F2204" s="49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</row>
    <row r="2205" spans="1:30">
      <c r="A2205" s="49"/>
      <c r="B2205" s="49"/>
      <c r="C2205" s="49"/>
      <c r="D2205" s="49"/>
      <c r="E2205" s="49"/>
      <c r="F2205" s="49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</row>
    <row r="2206" spans="1:30">
      <c r="A2206" s="49"/>
      <c r="B2206" s="49"/>
      <c r="C2206" s="49"/>
      <c r="D2206" s="49"/>
      <c r="E2206" s="49"/>
      <c r="F2206" s="49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</row>
    <row r="2207" spans="1:30">
      <c r="A2207" s="49"/>
      <c r="B2207" s="49"/>
      <c r="C2207" s="49"/>
      <c r="D2207" s="49"/>
      <c r="E2207" s="49"/>
      <c r="F2207" s="49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49"/>
    </row>
    <row r="2208" spans="1:30">
      <c r="A2208" s="49"/>
      <c r="B2208" s="49"/>
      <c r="C2208" s="49"/>
      <c r="D2208" s="49"/>
      <c r="E2208" s="49"/>
      <c r="F2208" s="49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</row>
    <row r="2209" spans="1:30">
      <c r="A2209" s="49"/>
      <c r="B2209" s="49"/>
      <c r="C2209" s="49"/>
      <c r="D2209" s="49"/>
      <c r="E2209" s="49"/>
      <c r="F2209" s="49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</row>
    <row r="2210" spans="1:30">
      <c r="A2210" s="49"/>
      <c r="B2210" s="49"/>
      <c r="C2210" s="49"/>
      <c r="D2210" s="49"/>
      <c r="E2210" s="49"/>
      <c r="F2210" s="49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49"/>
    </row>
    <row r="2211" spans="1:30">
      <c r="A2211" s="49"/>
      <c r="B2211" s="49"/>
      <c r="C2211" s="49"/>
      <c r="D2211" s="49"/>
      <c r="E2211" s="49"/>
      <c r="F2211" s="49"/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49"/>
    </row>
    <row r="2212" spans="1:30">
      <c r="A2212" s="49"/>
      <c r="B2212" s="49"/>
      <c r="C2212" s="49"/>
      <c r="D2212" s="49"/>
      <c r="E2212" s="49"/>
      <c r="F2212" s="49"/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49"/>
    </row>
    <row r="2213" spans="1:30">
      <c r="A2213" s="49"/>
      <c r="B2213" s="49"/>
      <c r="C2213" s="49"/>
      <c r="D2213" s="49"/>
      <c r="E2213" s="49"/>
      <c r="F2213" s="49"/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</row>
    <row r="2214" spans="1:30">
      <c r="A2214" s="49"/>
      <c r="B2214" s="49"/>
      <c r="C2214" s="49"/>
      <c r="D2214" s="49"/>
      <c r="E2214" s="49"/>
      <c r="F2214" s="49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</row>
    <row r="2215" spans="1:30">
      <c r="A2215" s="49"/>
      <c r="B2215" s="49"/>
      <c r="C2215" s="49"/>
      <c r="D2215" s="49"/>
      <c r="E2215" s="49"/>
      <c r="F2215" s="49"/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</row>
    <row r="2216" spans="1:30">
      <c r="A2216" s="49"/>
      <c r="B2216" s="49"/>
      <c r="C2216" s="49"/>
      <c r="D2216" s="49"/>
      <c r="E2216" s="49"/>
      <c r="F2216" s="49"/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49"/>
    </row>
    <row r="2217" spans="1:30">
      <c r="A2217" s="49"/>
      <c r="B2217" s="49"/>
      <c r="C2217" s="49"/>
      <c r="D2217" s="49"/>
      <c r="E2217" s="49"/>
      <c r="F2217" s="49"/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</row>
    <row r="2218" spans="1:30">
      <c r="A2218" s="49"/>
      <c r="B2218" s="49"/>
      <c r="C2218" s="49"/>
      <c r="D2218" s="49"/>
      <c r="E2218" s="49"/>
      <c r="F2218" s="49"/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</row>
    <row r="2219" spans="1:30">
      <c r="A2219" s="49"/>
      <c r="B2219" s="49"/>
      <c r="C2219" s="49"/>
      <c r="D2219" s="49"/>
      <c r="E2219" s="49"/>
      <c r="F2219" s="49"/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49"/>
    </row>
    <row r="2220" spans="1:30">
      <c r="A2220" s="49"/>
      <c r="B2220" s="49"/>
      <c r="C2220" s="49"/>
      <c r="D2220" s="49"/>
      <c r="E2220" s="49"/>
      <c r="F2220" s="49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49"/>
    </row>
    <row r="2221" spans="1:30">
      <c r="A2221" s="49"/>
      <c r="B2221" s="49"/>
      <c r="C2221" s="49"/>
      <c r="D2221" s="49"/>
      <c r="E2221" s="49"/>
      <c r="F2221" s="49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</row>
    <row r="2222" spans="1:30">
      <c r="A2222" s="49"/>
      <c r="B2222" s="49"/>
      <c r="C2222" s="49"/>
      <c r="D2222" s="49"/>
      <c r="E2222" s="49"/>
      <c r="F2222" s="49"/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49"/>
    </row>
    <row r="2223" spans="1:30">
      <c r="A2223" s="49"/>
      <c r="B2223" s="49"/>
      <c r="C2223" s="49"/>
      <c r="D2223" s="49"/>
      <c r="E2223" s="49"/>
      <c r="F2223" s="49"/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</row>
    <row r="2224" spans="1:30">
      <c r="A2224" s="49"/>
      <c r="B2224" s="49"/>
      <c r="C2224" s="49"/>
      <c r="D2224" s="49"/>
      <c r="E2224" s="49"/>
      <c r="F2224" s="49"/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49"/>
    </row>
    <row r="2225" spans="1:30">
      <c r="A2225" s="49"/>
      <c r="B2225" s="49"/>
      <c r="C2225" s="49"/>
      <c r="D2225" s="49"/>
      <c r="E2225" s="49"/>
      <c r="F2225" s="49"/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</row>
    <row r="2226" spans="1:30">
      <c r="A2226" s="49"/>
      <c r="B2226" s="49"/>
      <c r="C2226" s="49"/>
      <c r="D2226" s="49"/>
      <c r="E2226" s="49"/>
      <c r="F2226" s="49"/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</row>
    <row r="2227" spans="1:30">
      <c r="A2227" s="49"/>
      <c r="B2227" s="49"/>
      <c r="C2227" s="49"/>
      <c r="D2227" s="49"/>
      <c r="E2227" s="49"/>
      <c r="F2227" s="49"/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</row>
    <row r="2228" spans="1:30">
      <c r="A2228" s="49"/>
      <c r="B2228" s="49"/>
      <c r="C2228" s="49"/>
      <c r="D2228" s="49"/>
      <c r="E2228" s="49"/>
      <c r="F2228" s="49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</row>
    <row r="2229" spans="1:30">
      <c r="A2229" s="49"/>
      <c r="B2229" s="49"/>
      <c r="C2229" s="49"/>
      <c r="D2229" s="49"/>
      <c r="E2229" s="49"/>
      <c r="F2229" s="49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</row>
    <row r="2230" spans="1:30">
      <c r="A2230" s="49"/>
      <c r="B2230" s="49"/>
      <c r="C2230" s="49"/>
      <c r="D2230" s="49"/>
      <c r="E2230" s="49"/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</row>
    <row r="2231" spans="1:30">
      <c r="A2231" s="49"/>
      <c r="B2231" s="49"/>
      <c r="C2231" s="49"/>
      <c r="D2231" s="49"/>
      <c r="E2231" s="49"/>
      <c r="F2231" s="49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</row>
    <row r="2232" spans="1:30">
      <c r="A2232" s="49"/>
      <c r="B2232" s="49"/>
      <c r="C2232" s="49"/>
      <c r="D2232" s="49"/>
      <c r="E2232" s="49"/>
      <c r="F2232" s="49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</row>
    <row r="2233" spans="1:30">
      <c r="A2233" s="49"/>
      <c r="B2233" s="49"/>
      <c r="C2233" s="49"/>
      <c r="D2233" s="49"/>
      <c r="E2233" s="49"/>
      <c r="F2233" s="49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</row>
    <row r="2234" spans="1:30">
      <c r="A2234" s="49"/>
      <c r="B2234" s="49"/>
      <c r="C2234" s="49"/>
      <c r="D2234" s="49"/>
      <c r="E2234" s="49"/>
      <c r="F2234" s="49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</row>
    <row r="2235" spans="1:30">
      <c r="A2235" s="49"/>
      <c r="B2235" s="49"/>
      <c r="C2235" s="49"/>
      <c r="D2235" s="49"/>
      <c r="E2235" s="49"/>
      <c r="F2235" s="49"/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</row>
    <row r="2236" spans="1:30">
      <c r="A2236" s="49"/>
      <c r="B2236" s="49"/>
      <c r="C2236" s="49"/>
      <c r="D2236" s="49"/>
      <c r="E2236" s="49"/>
      <c r="F2236" s="49"/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49"/>
    </row>
    <row r="2237" spans="1:30">
      <c r="A2237" s="49"/>
      <c r="B2237" s="49"/>
      <c r="C2237" s="49"/>
      <c r="D2237" s="49"/>
      <c r="E2237" s="49"/>
      <c r="F2237" s="49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</row>
    <row r="2238" spans="1:30">
      <c r="A2238" s="49"/>
      <c r="B2238" s="49"/>
      <c r="C2238" s="49"/>
      <c r="D2238" s="49"/>
      <c r="E2238" s="49"/>
      <c r="F2238" s="49"/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</row>
    <row r="2239" spans="1:30">
      <c r="A2239" s="49"/>
      <c r="B2239" s="49"/>
      <c r="C2239" s="49"/>
      <c r="D2239" s="49"/>
      <c r="E2239" s="49"/>
      <c r="F2239" s="49"/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</row>
    <row r="2240" spans="1:30">
      <c r="A2240" s="49"/>
      <c r="B2240" s="49"/>
      <c r="C2240" s="49"/>
      <c r="D2240" s="49"/>
      <c r="E2240" s="49"/>
      <c r="F2240" s="49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</row>
    <row r="2241" spans="1:30">
      <c r="A2241" s="49"/>
      <c r="B2241" s="49"/>
      <c r="C2241" s="49"/>
      <c r="D2241" s="49"/>
      <c r="E2241" s="49"/>
      <c r="F2241" s="49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</row>
    <row r="2242" spans="1:30">
      <c r="A2242" s="49"/>
      <c r="B2242" s="49"/>
      <c r="C2242" s="49"/>
      <c r="D2242" s="49"/>
      <c r="E2242" s="49"/>
      <c r="F2242" s="49"/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49"/>
    </row>
    <row r="2243" spans="1:30">
      <c r="A2243" s="49"/>
      <c r="B2243" s="49"/>
      <c r="C2243" s="49"/>
      <c r="D2243" s="49"/>
      <c r="E2243" s="49"/>
      <c r="F2243" s="49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49"/>
    </row>
    <row r="2244" spans="1:30">
      <c r="A2244" s="49"/>
      <c r="B2244" s="49"/>
      <c r="C2244" s="49"/>
      <c r="D2244" s="49"/>
      <c r="E2244" s="49"/>
      <c r="F2244" s="49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49"/>
    </row>
    <row r="2245" spans="1:30">
      <c r="A2245" s="49"/>
      <c r="B2245" s="49"/>
      <c r="C2245" s="49"/>
      <c r="D2245" s="49"/>
      <c r="E2245" s="49"/>
      <c r="F2245" s="49"/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49"/>
    </row>
    <row r="2246" spans="1:30">
      <c r="A2246" s="49"/>
      <c r="B2246" s="49"/>
      <c r="C2246" s="49"/>
      <c r="D2246" s="49"/>
      <c r="E2246" s="49"/>
      <c r="F2246" s="49"/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49"/>
    </row>
    <row r="2247" spans="1:30">
      <c r="A2247" s="49"/>
      <c r="B2247" s="49"/>
      <c r="C2247" s="49"/>
      <c r="D2247" s="49"/>
      <c r="E2247" s="49"/>
      <c r="F2247" s="49"/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49"/>
    </row>
    <row r="2248" spans="1:30">
      <c r="A2248" s="49"/>
      <c r="B2248" s="49"/>
      <c r="C2248" s="49"/>
      <c r="D2248" s="49"/>
      <c r="E2248" s="49"/>
      <c r="F2248" s="49"/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49"/>
    </row>
    <row r="2249" spans="1:30">
      <c r="A2249" s="49"/>
      <c r="B2249" s="49"/>
      <c r="C2249" s="49"/>
      <c r="D2249" s="49"/>
      <c r="E2249" s="49"/>
      <c r="F2249" s="49"/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49"/>
    </row>
    <row r="2250" spans="1:30">
      <c r="A2250" s="49"/>
      <c r="B2250" s="49"/>
      <c r="C2250" s="49"/>
      <c r="D2250" s="49"/>
      <c r="E2250" s="49"/>
      <c r="F2250" s="49"/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49"/>
    </row>
    <row r="2251" spans="1:30">
      <c r="A2251" s="49"/>
      <c r="B2251" s="49"/>
      <c r="C2251" s="49"/>
      <c r="D2251" s="49"/>
      <c r="E2251" s="49"/>
      <c r="F2251" s="49"/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  <c r="AD2251" s="49"/>
    </row>
    <row r="2252" spans="1:30">
      <c r="A2252" s="49"/>
      <c r="B2252" s="49"/>
      <c r="C2252" s="49"/>
      <c r="D2252" s="49"/>
      <c r="E2252" s="49"/>
      <c r="F2252" s="49"/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49"/>
    </row>
    <row r="2253" spans="1:30">
      <c r="A2253" s="49"/>
      <c r="B2253" s="49"/>
      <c r="C2253" s="49"/>
      <c r="D2253" s="49"/>
      <c r="E2253" s="49"/>
      <c r="F2253" s="49"/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</row>
    <row r="2254" spans="1:30">
      <c r="A2254" s="49"/>
      <c r="B2254" s="49"/>
      <c r="C2254" s="49"/>
      <c r="D2254" s="49"/>
      <c r="E2254" s="49"/>
      <c r="F2254" s="49"/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49"/>
    </row>
    <row r="2255" spans="1:30">
      <c r="A2255" s="49"/>
      <c r="B2255" s="49"/>
      <c r="C2255" s="49"/>
      <c r="D2255" s="49"/>
      <c r="E2255" s="49"/>
      <c r="F2255" s="49"/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49"/>
    </row>
    <row r="2256" spans="1:30">
      <c r="A2256" s="49"/>
      <c r="B2256" s="49"/>
      <c r="C2256" s="49"/>
      <c r="D2256" s="49"/>
      <c r="E2256" s="49"/>
      <c r="F2256" s="49"/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49"/>
    </row>
    <row r="2257" spans="1:30">
      <c r="A2257" s="49"/>
      <c r="B2257" s="49"/>
      <c r="C2257" s="49"/>
      <c r="D2257" s="49"/>
      <c r="E2257" s="49"/>
      <c r="F2257" s="49"/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  <c r="AD2257" s="49"/>
    </row>
    <row r="2258" spans="1:30">
      <c r="A2258" s="49"/>
      <c r="B2258" s="49"/>
      <c r="C2258" s="49"/>
      <c r="D2258" s="49"/>
      <c r="E2258" s="49"/>
      <c r="F2258" s="49"/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  <c r="AD2258" s="49"/>
    </row>
    <row r="2259" spans="1:30">
      <c r="A2259" s="49"/>
      <c r="B2259" s="49"/>
      <c r="C2259" s="49"/>
      <c r="D2259" s="49"/>
      <c r="E2259" s="49"/>
      <c r="F2259" s="49"/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  <c r="AD2259" s="49"/>
    </row>
    <row r="2260" spans="1:30">
      <c r="A2260" s="49"/>
      <c r="B2260" s="49"/>
      <c r="C2260" s="49"/>
      <c r="D2260" s="49"/>
      <c r="E2260" s="49"/>
      <c r="F2260" s="49"/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  <c r="AD2260" s="49"/>
    </row>
    <row r="2261" spans="1:30">
      <c r="A2261" s="49"/>
      <c r="B2261" s="49"/>
      <c r="C2261" s="49"/>
      <c r="D2261" s="49"/>
      <c r="E2261" s="49"/>
      <c r="F2261" s="49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49"/>
    </row>
    <row r="2262" spans="1:30">
      <c r="A2262" s="49"/>
      <c r="B2262" s="49"/>
      <c r="C2262" s="49"/>
      <c r="D2262" s="49"/>
      <c r="E2262" s="49"/>
      <c r="F2262" s="49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49"/>
    </row>
    <row r="2263" spans="1:30">
      <c r="A2263" s="49"/>
      <c r="B2263" s="49"/>
      <c r="C2263" s="49"/>
      <c r="D2263" s="49"/>
      <c r="E2263" s="49"/>
      <c r="F2263" s="49"/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49"/>
    </row>
    <row r="2264" spans="1:30">
      <c r="A2264" s="49"/>
      <c r="B2264" s="49"/>
      <c r="C2264" s="49"/>
      <c r="D2264" s="49"/>
      <c r="E2264" s="49"/>
      <c r="F2264" s="49"/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49"/>
    </row>
    <row r="2265" spans="1:30">
      <c r="A2265" s="49"/>
      <c r="B2265" s="49"/>
      <c r="C2265" s="49"/>
      <c r="D2265" s="49"/>
      <c r="E2265" s="49"/>
      <c r="F2265" s="49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49"/>
    </row>
    <row r="2266" spans="1:30">
      <c r="A2266" s="49"/>
      <c r="B2266" s="49"/>
      <c r="C2266" s="49"/>
      <c r="D2266" s="49"/>
      <c r="E2266" s="49"/>
      <c r="F2266" s="49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49"/>
    </row>
    <row r="2267" spans="1:30">
      <c r="A2267" s="49"/>
      <c r="B2267" s="49"/>
      <c r="C2267" s="49"/>
      <c r="D2267" s="49"/>
      <c r="E2267" s="49"/>
      <c r="F2267" s="49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49"/>
    </row>
    <row r="2268" spans="1:30">
      <c r="A2268" s="49"/>
      <c r="B2268" s="49"/>
      <c r="C2268" s="49"/>
      <c r="D2268" s="49"/>
      <c r="E2268" s="49"/>
      <c r="F2268" s="49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49"/>
    </row>
    <row r="2269" spans="1:30">
      <c r="A2269" s="49"/>
      <c r="B2269" s="49"/>
      <c r="C2269" s="49"/>
      <c r="D2269" s="49"/>
      <c r="E2269" s="49"/>
      <c r="F2269" s="49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</row>
    <row r="2270" spans="1:30">
      <c r="A2270" s="49"/>
      <c r="B2270" s="49"/>
      <c r="C2270" s="49"/>
      <c r="D2270" s="49"/>
      <c r="E2270" s="49"/>
      <c r="F2270" s="49"/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</row>
    <row r="2271" spans="1:30">
      <c r="A2271" s="49"/>
      <c r="B2271" s="49"/>
      <c r="C2271" s="49"/>
      <c r="D2271" s="49"/>
      <c r="E2271" s="49"/>
      <c r="F2271" s="49"/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</row>
    <row r="2272" spans="1:30">
      <c r="A2272" s="49"/>
      <c r="B2272" s="49"/>
      <c r="C2272" s="49"/>
      <c r="D2272" s="49"/>
      <c r="E2272" s="49"/>
      <c r="F2272" s="49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</row>
    <row r="2273" spans="1:30">
      <c r="A2273" s="49"/>
      <c r="B2273" s="49"/>
      <c r="C2273" s="49"/>
      <c r="D2273" s="49"/>
      <c r="E2273" s="49"/>
      <c r="F2273" s="49"/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</row>
    <row r="2274" spans="1:30">
      <c r="A2274" s="49"/>
      <c r="B2274" s="49"/>
      <c r="C2274" s="49"/>
      <c r="D2274" s="49"/>
      <c r="E2274" s="49"/>
      <c r="F2274" s="49"/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</row>
    <row r="2275" spans="1:30">
      <c r="A2275" s="49"/>
      <c r="B2275" s="49"/>
      <c r="C2275" s="49"/>
      <c r="D2275" s="49"/>
      <c r="E2275" s="49"/>
      <c r="F2275" s="49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</row>
    <row r="2276" spans="1:30">
      <c r="A2276" s="49"/>
      <c r="B2276" s="49"/>
      <c r="C2276" s="49"/>
      <c r="D2276" s="49"/>
      <c r="E2276" s="49"/>
      <c r="F2276" s="49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</row>
    <row r="2277" spans="1:30">
      <c r="A2277" s="49"/>
      <c r="B2277" s="49"/>
      <c r="C2277" s="49"/>
      <c r="D2277" s="49"/>
      <c r="E2277" s="49"/>
      <c r="F2277" s="49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</row>
    <row r="2278" spans="1:30">
      <c r="A2278" s="49"/>
      <c r="B2278" s="49"/>
      <c r="C2278" s="49"/>
      <c r="D2278" s="49"/>
      <c r="E2278" s="49"/>
      <c r="F2278" s="49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</row>
    <row r="2279" spans="1:30">
      <c r="A2279" s="49"/>
      <c r="B2279" s="49"/>
      <c r="C2279" s="49"/>
      <c r="D2279" s="49"/>
      <c r="E2279" s="49"/>
      <c r="F2279" s="49"/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</row>
    <row r="2280" spans="1:30">
      <c r="A2280" s="49"/>
      <c r="B2280" s="49"/>
      <c r="C2280" s="49"/>
      <c r="D2280" s="49"/>
      <c r="E2280" s="49"/>
      <c r="F2280" s="49"/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</row>
    <row r="2281" spans="1:30">
      <c r="A2281" s="49"/>
      <c r="B2281" s="49"/>
      <c r="C2281" s="49"/>
      <c r="D2281" s="49"/>
      <c r="E2281" s="49"/>
      <c r="F2281" s="49"/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</row>
    <row r="2282" spans="1:30">
      <c r="A2282" s="49"/>
      <c r="B2282" s="49"/>
      <c r="C2282" s="49"/>
      <c r="D2282" s="49"/>
      <c r="E2282" s="49"/>
      <c r="F2282" s="49"/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</row>
    <row r="2283" spans="1:30">
      <c r="A2283" s="49"/>
      <c r="B2283" s="49"/>
      <c r="C2283" s="49"/>
      <c r="D2283" s="49"/>
      <c r="E2283" s="49"/>
      <c r="F2283" s="49"/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49"/>
    </row>
    <row r="2284" spans="1:30">
      <c r="A2284" s="49"/>
      <c r="B2284" s="49"/>
      <c r="C2284" s="49"/>
      <c r="D2284" s="49"/>
      <c r="E2284" s="49"/>
      <c r="F2284" s="49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49"/>
    </row>
    <row r="2285" spans="1:30">
      <c r="A2285" s="49"/>
      <c r="B2285" s="49"/>
      <c r="C2285" s="49"/>
      <c r="D2285" s="49"/>
      <c r="E2285" s="49"/>
      <c r="F2285" s="49"/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49"/>
    </row>
    <row r="2286" spans="1:30">
      <c r="A2286" s="49"/>
      <c r="B2286" s="49"/>
      <c r="C2286" s="49"/>
      <c r="D2286" s="49"/>
      <c r="E2286" s="49"/>
      <c r="F2286" s="49"/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49"/>
    </row>
    <row r="2287" spans="1:30">
      <c r="A2287" s="49"/>
      <c r="B2287" s="49"/>
      <c r="C2287" s="49"/>
      <c r="D2287" s="49"/>
      <c r="E2287" s="49"/>
      <c r="F2287" s="49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49"/>
    </row>
    <row r="2288" spans="1:30">
      <c r="A2288" s="49"/>
      <c r="B2288" s="49"/>
      <c r="C2288" s="49"/>
      <c r="D2288" s="49"/>
      <c r="E2288" s="49"/>
      <c r="F2288" s="49"/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49"/>
    </row>
    <row r="2289" spans="1:30">
      <c r="A2289" s="49"/>
      <c r="B2289" s="49"/>
      <c r="C2289" s="49"/>
      <c r="D2289" s="49"/>
      <c r="E2289" s="49"/>
      <c r="F2289" s="49"/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49"/>
    </row>
    <row r="2290" spans="1:30">
      <c r="A2290" s="49"/>
      <c r="B2290" s="49"/>
      <c r="C2290" s="49"/>
      <c r="D2290" s="49"/>
      <c r="E2290" s="49"/>
      <c r="F2290" s="49"/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49"/>
    </row>
    <row r="2291" spans="1:30">
      <c r="A2291" s="49"/>
      <c r="B2291" s="49"/>
      <c r="C2291" s="49"/>
      <c r="D2291" s="49"/>
      <c r="E2291" s="49"/>
      <c r="F2291" s="49"/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49"/>
    </row>
    <row r="2292" spans="1:30">
      <c r="A2292" s="49"/>
      <c r="B2292" s="49"/>
      <c r="C2292" s="49"/>
      <c r="D2292" s="49"/>
      <c r="E2292" s="49"/>
      <c r="F2292" s="49"/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49"/>
    </row>
    <row r="2293" spans="1:30">
      <c r="A2293" s="49"/>
      <c r="B2293" s="49"/>
      <c r="C2293" s="49"/>
      <c r="D2293" s="49"/>
      <c r="E2293" s="49"/>
      <c r="F2293" s="49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  <c r="AD2293" s="49"/>
    </row>
    <row r="2294" spans="1:30">
      <c r="A2294" s="49"/>
      <c r="B2294" s="49"/>
      <c r="C2294" s="49"/>
      <c r="D2294" s="49"/>
      <c r="E2294" s="49"/>
      <c r="F2294" s="49"/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49"/>
    </row>
    <row r="2295" spans="1:30">
      <c r="A2295" s="49"/>
      <c r="B2295" s="49"/>
      <c r="C2295" s="49"/>
      <c r="D2295" s="49"/>
      <c r="E2295" s="49"/>
      <c r="F2295" s="49"/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49"/>
    </row>
    <row r="2296" spans="1:30">
      <c r="A2296" s="49"/>
      <c r="B2296" s="49"/>
      <c r="C2296" s="49"/>
      <c r="D2296" s="49"/>
      <c r="E2296" s="49"/>
      <c r="F2296" s="49"/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49"/>
    </row>
    <row r="2297" spans="1:30">
      <c r="A2297" s="49"/>
      <c r="B2297" s="49"/>
      <c r="C2297" s="49"/>
      <c r="D2297" s="49"/>
      <c r="E2297" s="49"/>
      <c r="F2297" s="49"/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49"/>
    </row>
    <row r="2298" spans="1:30">
      <c r="A2298" s="49"/>
      <c r="B2298" s="49"/>
      <c r="C2298" s="49"/>
      <c r="D2298" s="49"/>
      <c r="E2298" s="49"/>
      <c r="F2298" s="49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49"/>
    </row>
    <row r="2299" spans="1:30">
      <c r="A2299" s="49"/>
      <c r="B2299" s="49"/>
      <c r="C2299" s="49"/>
      <c r="D2299" s="49"/>
      <c r="E2299" s="49"/>
      <c r="F2299" s="49"/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49"/>
    </row>
    <row r="2300" spans="1:30">
      <c r="A2300" s="49"/>
      <c r="B2300" s="49"/>
      <c r="C2300" s="49"/>
      <c r="D2300" s="49"/>
      <c r="E2300" s="49"/>
      <c r="F2300" s="49"/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49"/>
    </row>
    <row r="2301" spans="1:30">
      <c r="A2301" s="49"/>
      <c r="B2301" s="49"/>
      <c r="C2301" s="49"/>
      <c r="D2301" s="49"/>
      <c r="E2301" s="49"/>
      <c r="F2301" s="49"/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49"/>
    </row>
    <row r="2302" spans="1:30">
      <c r="A2302" s="49"/>
      <c r="B2302" s="49"/>
      <c r="C2302" s="49"/>
      <c r="D2302" s="49"/>
      <c r="E2302" s="49"/>
      <c r="F2302" s="49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49"/>
    </row>
    <row r="2303" spans="1:30">
      <c r="A2303" s="49"/>
      <c r="B2303" s="49"/>
      <c r="C2303" s="49"/>
      <c r="D2303" s="49"/>
      <c r="E2303" s="49"/>
      <c r="F2303" s="49"/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49"/>
    </row>
    <row r="2304" spans="1:30">
      <c r="A2304" s="49"/>
      <c r="B2304" s="49"/>
      <c r="C2304" s="49"/>
      <c r="D2304" s="49"/>
      <c r="E2304" s="49"/>
      <c r="F2304" s="49"/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49"/>
    </row>
    <row r="2305" spans="1:30">
      <c r="A2305" s="49"/>
      <c r="B2305" s="49"/>
      <c r="C2305" s="49"/>
      <c r="D2305" s="49"/>
      <c r="E2305" s="49"/>
      <c r="F2305" s="49"/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49"/>
    </row>
    <row r="2306" spans="1:30">
      <c r="A2306" s="49"/>
      <c r="B2306" s="49"/>
      <c r="C2306" s="49"/>
      <c r="D2306" s="49"/>
      <c r="E2306" s="49"/>
      <c r="F2306" s="49"/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49"/>
    </row>
    <row r="2307" spans="1:30">
      <c r="A2307" s="49"/>
      <c r="B2307" s="49"/>
      <c r="C2307" s="49"/>
      <c r="D2307" s="49"/>
      <c r="E2307" s="49"/>
      <c r="F2307" s="49"/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49"/>
    </row>
    <row r="2308" spans="1:30">
      <c r="A2308" s="49"/>
      <c r="B2308" s="49"/>
      <c r="C2308" s="49"/>
      <c r="D2308" s="49"/>
      <c r="E2308" s="49"/>
      <c r="F2308" s="49"/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49"/>
    </row>
    <row r="2309" spans="1:30">
      <c r="A2309" s="49"/>
      <c r="B2309" s="49"/>
      <c r="C2309" s="49"/>
      <c r="D2309" s="49"/>
      <c r="E2309" s="49"/>
      <c r="F2309" s="49"/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49"/>
    </row>
    <row r="2310" spans="1:30">
      <c r="A2310" s="49"/>
      <c r="B2310" s="49"/>
      <c r="C2310" s="49"/>
      <c r="D2310" s="49"/>
      <c r="E2310" s="49"/>
      <c r="F2310" s="49"/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49"/>
    </row>
    <row r="2311" spans="1:30">
      <c r="A2311" s="49"/>
      <c r="B2311" s="49"/>
      <c r="C2311" s="49"/>
      <c r="D2311" s="49"/>
      <c r="E2311" s="49"/>
      <c r="F2311" s="49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</row>
    <row r="2312" spans="1:30">
      <c r="A2312" s="49"/>
      <c r="B2312" s="49"/>
      <c r="C2312" s="49"/>
      <c r="D2312" s="49"/>
      <c r="E2312" s="49"/>
      <c r="F2312" s="49"/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</row>
    <row r="2313" spans="1:30">
      <c r="A2313" s="49"/>
      <c r="B2313" s="49"/>
      <c r="C2313" s="49"/>
      <c r="D2313" s="49"/>
      <c r="E2313" s="49"/>
      <c r="F2313" s="49"/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</row>
    <row r="2314" spans="1:30">
      <c r="A2314" s="49"/>
      <c r="B2314" s="49"/>
      <c r="C2314" s="49"/>
      <c r="D2314" s="49"/>
      <c r="E2314" s="49"/>
      <c r="F2314" s="49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</row>
    <row r="2315" spans="1:30">
      <c r="A2315" s="49"/>
      <c r="B2315" s="49"/>
      <c r="C2315" s="49"/>
      <c r="D2315" s="49"/>
      <c r="E2315" s="49"/>
      <c r="F2315" s="49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</row>
    <row r="2316" spans="1:30">
      <c r="A2316" s="49"/>
      <c r="B2316" s="49"/>
      <c r="C2316" s="49"/>
      <c r="D2316" s="49"/>
      <c r="E2316" s="49"/>
      <c r="F2316" s="49"/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</row>
    <row r="2317" spans="1:30">
      <c r="A2317" s="49"/>
      <c r="B2317" s="49"/>
      <c r="C2317" s="49"/>
      <c r="D2317" s="49"/>
      <c r="E2317" s="49"/>
      <c r="F2317" s="49"/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</row>
    <row r="2318" spans="1:30">
      <c r="A2318" s="49"/>
      <c r="B2318" s="49"/>
      <c r="C2318" s="49"/>
      <c r="D2318" s="49"/>
      <c r="E2318" s="49"/>
      <c r="F2318" s="49"/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</row>
    <row r="2319" spans="1:30">
      <c r="A2319" s="49"/>
      <c r="B2319" s="49"/>
      <c r="C2319" s="49"/>
      <c r="D2319" s="49"/>
      <c r="E2319" s="49"/>
      <c r="F2319" s="49"/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</row>
    <row r="2320" spans="1:30">
      <c r="A2320" s="49"/>
      <c r="B2320" s="49"/>
      <c r="C2320" s="49"/>
      <c r="D2320" s="49"/>
      <c r="E2320" s="49"/>
      <c r="F2320" s="49"/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</row>
    <row r="2321" spans="1:30">
      <c r="A2321" s="49"/>
      <c r="B2321" s="49"/>
      <c r="C2321" s="49"/>
      <c r="D2321" s="49"/>
      <c r="E2321" s="49"/>
      <c r="F2321" s="49"/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</row>
    <row r="2322" spans="1:30">
      <c r="A2322" s="49"/>
      <c r="B2322" s="49"/>
      <c r="C2322" s="49"/>
      <c r="D2322" s="49"/>
      <c r="E2322" s="49"/>
      <c r="F2322" s="49"/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</row>
    <row r="2323" spans="1:30">
      <c r="A2323" s="49"/>
      <c r="B2323" s="49"/>
      <c r="C2323" s="49"/>
      <c r="D2323" s="49"/>
      <c r="E2323" s="49"/>
      <c r="F2323" s="49"/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</row>
    <row r="2324" spans="1:30">
      <c r="A2324" s="49"/>
      <c r="B2324" s="49"/>
      <c r="C2324" s="49"/>
      <c r="D2324" s="49"/>
      <c r="E2324" s="49"/>
      <c r="F2324" s="49"/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</row>
    <row r="2325" spans="1:30">
      <c r="A2325" s="49"/>
      <c r="B2325" s="49"/>
      <c r="C2325" s="49"/>
      <c r="D2325" s="49"/>
      <c r="E2325" s="49"/>
      <c r="F2325" s="49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49"/>
    </row>
    <row r="2326" spans="1:30">
      <c r="A2326" s="49"/>
      <c r="B2326" s="49"/>
      <c r="C2326" s="49"/>
      <c r="D2326" s="49"/>
      <c r="E2326" s="49"/>
      <c r="F2326" s="49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49"/>
    </row>
    <row r="2327" spans="1:30">
      <c r="A2327" s="49"/>
      <c r="B2327" s="49"/>
      <c r="C2327" s="49"/>
      <c r="D2327" s="49"/>
      <c r="E2327" s="49"/>
      <c r="F2327" s="49"/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49"/>
    </row>
    <row r="2328" spans="1:30">
      <c r="A2328" s="49"/>
      <c r="B2328" s="49"/>
      <c r="C2328" s="49"/>
      <c r="D2328" s="49"/>
      <c r="E2328" s="49"/>
      <c r="F2328" s="49"/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</row>
    <row r="2329" spans="1:30">
      <c r="A2329" s="49"/>
      <c r="B2329" s="49"/>
      <c r="C2329" s="49"/>
      <c r="D2329" s="49"/>
      <c r="E2329" s="49"/>
      <c r="F2329" s="49"/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49"/>
    </row>
    <row r="2330" spans="1:30">
      <c r="A2330" s="49"/>
      <c r="B2330" s="49"/>
      <c r="C2330" s="49"/>
      <c r="D2330" s="49"/>
      <c r="E2330" s="49"/>
      <c r="F2330" s="49"/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49"/>
    </row>
    <row r="2331" spans="1:30">
      <c r="A2331" s="49"/>
      <c r="B2331" s="49"/>
      <c r="C2331" s="49"/>
      <c r="D2331" s="49"/>
      <c r="E2331" s="49"/>
      <c r="F2331" s="49"/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49"/>
    </row>
    <row r="2332" spans="1:30">
      <c r="A2332" s="49"/>
      <c r="B2332" s="49"/>
      <c r="C2332" s="49"/>
      <c r="D2332" s="49"/>
      <c r="E2332" s="49"/>
      <c r="F2332" s="49"/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49"/>
    </row>
    <row r="2333" spans="1:30">
      <c r="A2333" s="49"/>
      <c r="B2333" s="49"/>
      <c r="C2333" s="49"/>
      <c r="D2333" s="49"/>
      <c r="E2333" s="49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</row>
    <row r="2334" spans="1:30">
      <c r="A2334" s="49"/>
      <c r="B2334" s="49"/>
      <c r="C2334" s="49"/>
      <c r="D2334" s="49"/>
      <c r="E2334" s="49"/>
      <c r="F2334" s="49"/>
      <c r="G2334" s="49"/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  <c r="AA2334" s="49"/>
      <c r="AB2334" s="49"/>
      <c r="AC2334" s="49"/>
      <c r="AD2334" s="49"/>
    </row>
    <row r="2335" spans="1:30">
      <c r="A2335" s="49"/>
      <c r="B2335" s="49"/>
      <c r="C2335" s="49"/>
      <c r="D2335" s="49"/>
      <c r="E2335" s="49"/>
      <c r="F2335" s="49"/>
      <c r="G2335" s="49"/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  <c r="AB2335" s="49"/>
      <c r="AC2335" s="49"/>
      <c r="AD2335" s="49"/>
    </row>
    <row r="2336" spans="1:30">
      <c r="A2336" s="49"/>
      <c r="B2336" s="49"/>
      <c r="C2336" s="49"/>
      <c r="D2336" s="49"/>
      <c r="E2336" s="49"/>
      <c r="F2336" s="49"/>
      <c r="G2336" s="49"/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  <c r="AA2336" s="49"/>
      <c r="AB2336" s="49"/>
      <c r="AC2336" s="49"/>
      <c r="AD2336" s="49"/>
    </row>
    <row r="2337" spans="1:30">
      <c r="A2337" s="49"/>
      <c r="B2337" s="49"/>
      <c r="C2337" s="49"/>
      <c r="D2337" s="49"/>
      <c r="E2337" s="49"/>
      <c r="F2337" s="49"/>
      <c r="G2337" s="49"/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  <c r="AA2337" s="49"/>
      <c r="AB2337" s="49"/>
      <c r="AC2337" s="49"/>
      <c r="AD2337" s="49"/>
    </row>
    <row r="2338" spans="1:30">
      <c r="A2338" s="49"/>
      <c r="B2338" s="49"/>
      <c r="C2338" s="49"/>
      <c r="D2338" s="49"/>
      <c r="E2338" s="49"/>
      <c r="F2338" s="49"/>
      <c r="G2338" s="49"/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  <c r="AB2338" s="49"/>
      <c r="AC2338" s="49"/>
      <c r="AD2338" s="49"/>
    </row>
    <row r="2339" spans="1:30">
      <c r="A2339" s="49"/>
      <c r="B2339" s="49"/>
      <c r="C2339" s="49"/>
      <c r="D2339" s="49"/>
      <c r="E2339" s="49"/>
      <c r="F2339" s="49"/>
      <c r="G2339" s="49"/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  <c r="AA2339" s="49"/>
      <c r="AB2339" s="49"/>
      <c r="AC2339" s="49"/>
      <c r="AD2339" s="49"/>
    </row>
    <row r="2340" spans="1:30">
      <c r="A2340" s="49"/>
      <c r="B2340" s="49"/>
      <c r="C2340" s="49"/>
      <c r="D2340" s="49"/>
      <c r="E2340" s="49"/>
      <c r="F2340" s="49"/>
      <c r="G2340" s="49"/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  <c r="AB2340" s="49"/>
      <c r="AC2340" s="49"/>
      <c r="AD2340" s="49"/>
    </row>
    <row r="2341" spans="1:30">
      <c r="A2341" s="49"/>
      <c r="B2341" s="49"/>
      <c r="C2341" s="49"/>
      <c r="D2341" s="49"/>
      <c r="E2341" s="49"/>
      <c r="F2341" s="49"/>
      <c r="G2341" s="49"/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  <c r="AA2341" s="49"/>
      <c r="AB2341" s="49"/>
      <c r="AC2341" s="49"/>
      <c r="AD2341" s="49"/>
    </row>
    <row r="2342" spans="1:30">
      <c r="A2342" s="49"/>
      <c r="B2342" s="49"/>
      <c r="C2342" s="49"/>
      <c r="D2342" s="49"/>
      <c r="E2342" s="49"/>
      <c r="F2342" s="49"/>
      <c r="G2342" s="49"/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  <c r="AB2342" s="49"/>
      <c r="AC2342" s="49"/>
      <c r="AD2342" s="49"/>
    </row>
    <row r="2343" spans="1:30">
      <c r="A2343" s="49"/>
      <c r="B2343" s="49"/>
      <c r="C2343" s="49"/>
      <c r="D2343" s="49"/>
      <c r="E2343" s="49"/>
      <c r="F2343" s="49"/>
      <c r="G2343" s="49"/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  <c r="AD2343" s="49"/>
    </row>
    <row r="2344" spans="1:30">
      <c r="A2344" s="49"/>
      <c r="B2344" s="49"/>
      <c r="C2344" s="49"/>
      <c r="D2344" s="49"/>
      <c r="E2344" s="49"/>
      <c r="F2344" s="49"/>
      <c r="G2344" s="49"/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  <c r="AD2344" s="49"/>
    </row>
    <row r="2345" spans="1:30">
      <c r="A2345" s="49"/>
      <c r="B2345" s="49"/>
      <c r="C2345" s="49"/>
      <c r="D2345" s="49"/>
      <c r="E2345" s="49"/>
      <c r="F2345" s="49"/>
      <c r="G2345" s="49"/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  <c r="AD2345" s="49"/>
    </row>
    <row r="2346" spans="1:30">
      <c r="A2346" s="49"/>
      <c r="B2346" s="49"/>
      <c r="C2346" s="49"/>
      <c r="D2346" s="49"/>
      <c r="E2346" s="49"/>
      <c r="F2346" s="49"/>
      <c r="G2346" s="49"/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  <c r="AD2346" s="49"/>
    </row>
    <row r="2347" spans="1:30">
      <c r="A2347" s="49"/>
      <c r="B2347" s="49"/>
      <c r="C2347" s="49"/>
      <c r="D2347" s="49"/>
      <c r="E2347" s="49"/>
      <c r="F2347" s="49"/>
      <c r="G2347" s="49"/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  <c r="AD2347" s="49"/>
    </row>
    <row r="2348" spans="1:30">
      <c r="A2348" s="49"/>
      <c r="B2348" s="49"/>
      <c r="C2348" s="49"/>
      <c r="D2348" s="49"/>
      <c r="E2348" s="49"/>
      <c r="F2348" s="49"/>
      <c r="G2348" s="49"/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49"/>
      <c r="AA2348" s="49"/>
      <c r="AB2348" s="49"/>
      <c r="AC2348" s="49"/>
      <c r="AD2348" s="49"/>
    </row>
    <row r="2349" spans="1:30">
      <c r="A2349" s="49"/>
      <c r="B2349" s="49"/>
      <c r="C2349" s="49"/>
      <c r="D2349" s="49"/>
      <c r="E2349" s="49"/>
      <c r="F2349" s="49"/>
      <c r="G2349" s="49"/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49"/>
      <c r="AA2349" s="49"/>
      <c r="AB2349" s="49"/>
      <c r="AC2349" s="49"/>
      <c r="AD2349" s="49"/>
    </row>
    <row r="2350" spans="1:30">
      <c r="A2350" s="49"/>
      <c r="B2350" s="49"/>
      <c r="C2350" s="49"/>
      <c r="D2350" s="49"/>
      <c r="E2350" s="49"/>
      <c r="F2350" s="49"/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  <c r="AD2350" s="49"/>
    </row>
    <row r="2351" spans="1:30">
      <c r="A2351" s="49"/>
      <c r="B2351" s="49"/>
      <c r="C2351" s="49"/>
      <c r="D2351" s="49"/>
      <c r="E2351" s="49"/>
      <c r="F2351" s="49"/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  <c r="AD2351" s="49"/>
    </row>
    <row r="2352" spans="1:30">
      <c r="A2352" s="49"/>
      <c r="B2352" s="49"/>
      <c r="C2352" s="49"/>
      <c r="D2352" s="49"/>
      <c r="E2352" s="49"/>
      <c r="F2352" s="49"/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  <c r="AD2352" s="49"/>
    </row>
    <row r="2353" spans="1:30">
      <c r="A2353" s="49"/>
      <c r="B2353" s="49"/>
      <c r="C2353" s="49"/>
      <c r="D2353" s="49"/>
      <c r="E2353" s="49"/>
      <c r="F2353" s="49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49"/>
    </row>
    <row r="2354" spans="1:30">
      <c r="A2354" s="49"/>
      <c r="B2354" s="49"/>
      <c r="C2354" s="49"/>
      <c r="D2354" s="49"/>
      <c r="E2354" s="49"/>
      <c r="F2354" s="49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  <c r="AD2354" s="49"/>
    </row>
    <row r="2355" spans="1:30">
      <c r="A2355" s="49"/>
      <c r="B2355" s="49"/>
      <c r="C2355" s="49"/>
      <c r="D2355" s="49"/>
      <c r="E2355" s="49"/>
      <c r="F2355" s="49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  <c r="AD2355" s="49"/>
    </row>
    <row r="2356" spans="1:30">
      <c r="A2356" s="49"/>
      <c r="B2356" s="49"/>
      <c r="C2356" s="49"/>
      <c r="D2356" s="49"/>
      <c r="E2356" s="49"/>
      <c r="F2356" s="49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  <c r="AD2356" s="49"/>
    </row>
    <row r="2357" spans="1:30">
      <c r="A2357" s="49"/>
      <c r="B2357" s="49"/>
      <c r="C2357" s="49"/>
      <c r="D2357" s="49"/>
      <c r="E2357" s="49"/>
      <c r="F2357" s="49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  <c r="AD2357" s="49"/>
    </row>
    <row r="2358" spans="1:30">
      <c r="A2358" s="49"/>
      <c r="B2358" s="49"/>
      <c r="C2358" s="49"/>
      <c r="D2358" s="49"/>
      <c r="E2358" s="49"/>
      <c r="F2358" s="49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  <c r="AD2358" s="49"/>
    </row>
    <row r="2359" spans="1:30">
      <c r="A2359" s="49"/>
      <c r="B2359" s="49"/>
      <c r="C2359" s="49"/>
      <c r="D2359" s="49"/>
      <c r="E2359" s="49"/>
      <c r="F2359" s="49"/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  <c r="AD2359" s="49"/>
    </row>
    <row r="2360" spans="1:30">
      <c r="A2360" s="49"/>
      <c r="B2360" s="49"/>
      <c r="C2360" s="49"/>
      <c r="D2360" s="49"/>
      <c r="E2360" s="49"/>
      <c r="F2360" s="49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  <c r="AD2360" s="49"/>
    </row>
    <row r="2361" spans="1:30">
      <c r="A2361" s="49"/>
      <c r="B2361" s="49"/>
      <c r="C2361" s="49"/>
      <c r="D2361" s="49"/>
      <c r="E2361" s="49"/>
      <c r="F2361" s="49"/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  <c r="AD2361" s="49"/>
    </row>
    <row r="2362" spans="1:30">
      <c r="A2362" s="49"/>
      <c r="B2362" s="49"/>
      <c r="C2362" s="49"/>
      <c r="D2362" s="49"/>
      <c r="E2362" s="49"/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49"/>
    </row>
    <row r="2363" spans="1:30">
      <c r="A2363" s="49"/>
      <c r="B2363" s="49"/>
      <c r="C2363" s="49"/>
      <c r="D2363" s="49"/>
      <c r="E2363" s="49"/>
      <c r="F2363" s="49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49"/>
    </row>
    <row r="2364" spans="1:30">
      <c r="A2364" s="49"/>
      <c r="B2364" s="49"/>
      <c r="C2364" s="49"/>
      <c r="D2364" s="49"/>
      <c r="E2364" s="49"/>
      <c r="F2364" s="49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49"/>
    </row>
    <row r="2365" spans="1:30">
      <c r="A2365" s="49"/>
      <c r="B2365" s="49"/>
      <c r="C2365" s="49"/>
      <c r="D2365" s="49"/>
      <c r="E2365" s="49"/>
      <c r="F2365" s="49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49"/>
    </row>
    <row r="2366" spans="1:30">
      <c r="A2366" s="49"/>
      <c r="B2366" s="49"/>
      <c r="C2366" s="49"/>
      <c r="D2366" s="49"/>
      <c r="E2366" s="49"/>
      <c r="F2366" s="49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49"/>
    </row>
    <row r="2367" spans="1:30">
      <c r="A2367" s="49"/>
      <c r="B2367" s="49"/>
      <c r="C2367" s="49"/>
      <c r="D2367" s="49"/>
      <c r="E2367" s="49"/>
      <c r="F2367" s="49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49"/>
    </row>
    <row r="2368" spans="1:30">
      <c r="A2368" s="49"/>
      <c r="B2368" s="49"/>
      <c r="C2368" s="49"/>
      <c r="D2368" s="49"/>
      <c r="E2368" s="49"/>
      <c r="F2368" s="49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49"/>
    </row>
    <row r="2369" spans="1:30">
      <c r="A2369" s="49"/>
      <c r="B2369" s="49"/>
      <c r="C2369" s="49"/>
      <c r="D2369" s="49"/>
      <c r="E2369" s="49"/>
      <c r="F2369" s="49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49"/>
    </row>
    <row r="2370" spans="1:30">
      <c r="A2370" s="49"/>
      <c r="B2370" s="49"/>
      <c r="C2370" s="49"/>
      <c r="D2370" s="49"/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49"/>
    </row>
    <row r="2371" spans="1:30">
      <c r="A2371" s="49"/>
      <c r="B2371" s="49"/>
      <c r="C2371" s="49"/>
      <c r="D2371" s="49"/>
      <c r="E2371" s="49"/>
      <c r="F2371" s="49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49"/>
    </row>
    <row r="2372" spans="1:30">
      <c r="A2372" s="49"/>
      <c r="B2372" s="49"/>
      <c r="C2372" s="49"/>
      <c r="D2372" s="49"/>
      <c r="E2372" s="49"/>
      <c r="F2372" s="49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49"/>
    </row>
    <row r="2373" spans="1:30">
      <c r="A2373" s="49"/>
      <c r="B2373" s="49"/>
      <c r="C2373" s="49"/>
      <c r="D2373" s="49"/>
      <c r="E2373" s="49"/>
      <c r="F2373" s="49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49"/>
    </row>
    <row r="2374" spans="1:30">
      <c r="A2374" s="49"/>
      <c r="B2374" s="49"/>
      <c r="C2374" s="49"/>
      <c r="D2374" s="49"/>
      <c r="E2374" s="49"/>
      <c r="F2374" s="49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49"/>
    </row>
    <row r="2375" spans="1:30">
      <c r="A2375" s="49"/>
      <c r="B2375" s="49"/>
      <c r="C2375" s="49"/>
      <c r="D2375" s="49"/>
      <c r="E2375" s="49"/>
      <c r="F2375" s="49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49"/>
    </row>
    <row r="2376" spans="1:30">
      <c r="A2376" s="49"/>
      <c r="B2376" s="49"/>
      <c r="C2376" s="49"/>
      <c r="D2376" s="49"/>
      <c r="E2376" s="49"/>
      <c r="F2376" s="49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49"/>
    </row>
    <row r="2377" spans="1:30">
      <c r="A2377" s="49"/>
      <c r="B2377" s="49"/>
      <c r="C2377" s="49"/>
      <c r="D2377" s="49"/>
      <c r="E2377" s="49"/>
      <c r="F2377" s="49"/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49"/>
    </row>
    <row r="2378" spans="1:30">
      <c r="A2378" s="49"/>
      <c r="B2378" s="49"/>
      <c r="C2378" s="49"/>
      <c r="D2378" s="49"/>
      <c r="E2378" s="49"/>
      <c r="F2378" s="49"/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</row>
    <row r="2379" spans="1:30">
      <c r="A2379" s="49"/>
      <c r="B2379" s="49"/>
      <c r="C2379" s="49"/>
      <c r="D2379" s="49"/>
      <c r="E2379" s="49"/>
      <c r="F2379" s="49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</row>
    <row r="2380" spans="1:30">
      <c r="A2380" s="49"/>
      <c r="B2380" s="49"/>
      <c r="C2380" s="49"/>
      <c r="D2380" s="49"/>
      <c r="E2380" s="49"/>
      <c r="F2380" s="49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</row>
    <row r="2381" spans="1:30">
      <c r="A2381" s="49"/>
      <c r="B2381" s="49"/>
      <c r="C2381" s="49"/>
      <c r="D2381" s="49"/>
      <c r="E2381" s="49"/>
      <c r="F2381" s="49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</row>
    <row r="2382" spans="1:30">
      <c r="A2382" s="49"/>
      <c r="B2382" s="49"/>
      <c r="C2382" s="49"/>
      <c r="D2382" s="49"/>
      <c r="E2382" s="49"/>
      <c r="F2382" s="49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49"/>
    </row>
    <row r="2383" spans="1:30">
      <c r="A2383" s="49"/>
      <c r="B2383" s="49"/>
      <c r="C2383" s="49"/>
      <c r="D2383" s="49"/>
      <c r="E2383" s="49"/>
      <c r="F2383" s="49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</row>
    <row r="2384" spans="1:30">
      <c r="A2384" s="49"/>
      <c r="B2384" s="49"/>
      <c r="C2384" s="49"/>
      <c r="D2384" s="49"/>
      <c r="E2384" s="49"/>
      <c r="F2384" s="49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  <c r="AD2384" s="49"/>
    </row>
    <row r="2385" spans="1:30">
      <c r="A2385" s="49"/>
      <c r="B2385" s="49"/>
      <c r="C2385" s="49"/>
      <c r="D2385" s="49"/>
      <c r="E2385" s="49"/>
      <c r="F2385" s="49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49"/>
    </row>
    <row r="2386" spans="1:30">
      <c r="A2386" s="49"/>
      <c r="B2386" s="49"/>
      <c r="C2386" s="49"/>
      <c r="D2386" s="49"/>
      <c r="E2386" s="49"/>
      <c r="F2386" s="49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49"/>
    </row>
    <row r="2387" spans="1:30">
      <c r="A2387" s="49"/>
      <c r="B2387" s="49"/>
      <c r="C2387" s="49"/>
      <c r="D2387" s="49"/>
      <c r="E2387" s="49"/>
      <c r="F2387" s="49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</row>
    <row r="2388" spans="1:30">
      <c r="A2388" s="49"/>
      <c r="B2388" s="49"/>
      <c r="C2388" s="49"/>
      <c r="D2388" s="49"/>
      <c r="E2388" s="49"/>
      <c r="F2388" s="49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49"/>
    </row>
    <row r="2389" spans="1:30">
      <c r="A2389" s="49"/>
      <c r="B2389" s="49"/>
      <c r="C2389" s="49"/>
      <c r="D2389" s="49"/>
      <c r="E2389" s="49"/>
      <c r="F2389" s="49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</row>
    <row r="2390" spans="1:30">
      <c r="A2390" s="49"/>
      <c r="B2390" s="49"/>
      <c r="C2390" s="49"/>
      <c r="D2390" s="49"/>
      <c r="E2390" s="49"/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</row>
    <row r="2391" spans="1:30">
      <c r="A2391" s="49"/>
      <c r="B2391" s="49"/>
      <c r="C2391" s="49"/>
      <c r="D2391" s="49"/>
      <c r="E2391" s="49"/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</row>
    <row r="2392" spans="1:30">
      <c r="A2392" s="49"/>
      <c r="B2392" s="49"/>
      <c r="C2392" s="49"/>
      <c r="D2392" s="49"/>
      <c r="E2392" s="49"/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</row>
    <row r="2393" spans="1:30">
      <c r="A2393" s="49"/>
      <c r="B2393" s="49"/>
      <c r="C2393" s="49"/>
      <c r="D2393" s="49"/>
      <c r="E2393" s="49"/>
      <c r="F2393" s="49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</row>
    <row r="2394" spans="1:30">
      <c r="A2394" s="49"/>
      <c r="B2394" s="49"/>
      <c r="C2394" s="49"/>
      <c r="D2394" s="49"/>
      <c r="E2394" s="49"/>
      <c r="F2394" s="49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</row>
    <row r="2395" spans="1:30">
      <c r="A2395" s="49"/>
      <c r="B2395" s="49"/>
      <c r="C2395" s="49"/>
      <c r="D2395" s="49"/>
      <c r="E2395" s="49"/>
      <c r="F2395" s="49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</row>
    <row r="2396" spans="1:30">
      <c r="A2396" s="49"/>
      <c r="B2396" s="49"/>
      <c r="C2396" s="49"/>
      <c r="D2396" s="49"/>
      <c r="E2396" s="49"/>
      <c r="F2396" s="49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</row>
    <row r="2397" spans="1:30">
      <c r="A2397" s="49"/>
      <c r="B2397" s="49"/>
      <c r="C2397" s="49"/>
      <c r="D2397" s="49"/>
      <c r="E2397" s="49"/>
      <c r="F2397" s="49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</row>
    <row r="2398" spans="1:30">
      <c r="A2398" s="49"/>
      <c r="B2398" s="49"/>
      <c r="C2398" s="49"/>
      <c r="D2398" s="49"/>
      <c r="E2398" s="49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</row>
    <row r="2399" spans="1:30">
      <c r="A2399" s="49"/>
      <c r="B2399" s="49"/>
      <c r="C2399" s="49"/>
      <c r="D2399" s="49"/>
      <c r="E2399" s="49"/>
      <c r="F2399" s="49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</row>
    <row r="2400" spans="1:30">
      <c r="A2400" s="49"/>
      <c r="B2400" s="49"/>
      <c r="C2400" s="49"/>
      <c r="D2400" s="49"/>
      <c r="E2400" s="49"/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</row>
    <row r="2401" spans="1:30">
      <c r="A2401" s="49"/>
      <c r="B2401" s="49"/>
      <c r="C2401" s="49"/>
      <c r="D2401" s="49"/>
      <c r="E2401" s="49"/>
      <c r="F2401" s="49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</row>
    <row r="2402" spans="1:30">
      <c r="A2402" s="49"/>
      <c r="B2402" s="49"/>
      <c r="C2402" s="49"/>
      <c r="D2402" s="49"/>
      <c r="E2402" s="49"/>
      <c r="F2402" s="49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</row>
    <row r="2403" spans="1:30">
      <c r="A2403" s="49"/>
      <c r="B2403" s="49"/>
      <c r="C2403" s="49"/>
      <c r="D2403" s="49"/>
      <c r="E2403" s="49"/>
      <c r="F2403" s="49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</row>
    <row r="2404" spans="1:30">
      <c r="A2404" s="49"/>
      <c r="B2404" s="49"/>
      <c r="C2404" s="49"/>
      <c r="D2404" s="49"/>
      <c r="E2404" s="49"/>
      <c r="F2404" s="49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</row>
    <row r="2405" spans="1:30">
      <c r="A2405" s="49"/>
      <c r="B2405" s="49"/>
      <c r="C2405" s="49"/>
      <c r="D2405" s="49"/>
      <c r="E2405" s="49"/>
      <c r="F2405" s="49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</row>
    <row r="2406" spans="1:30">
      <c r="A2406" s="49"/>
      <c r="B2406" s="49"/>
      <c r="C2406" s="49"/>
      <c r="D2406" s="49"/>
      <c r="E2406" s="49"/>
      <c r="F2406" s="49"/>
      <c r="G2406" s="49"/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</row>
    <row r="2407" spans="1:30">
      <c r="A2407" s="49"/>
      <c r="B2407" s="49"/>
      <c r="C2407" s="49"/>
      <c r="D2407" s="49"/>
      <c r="E2407" s="49"/>
      <c r="F2407" s="49"/>
      <c r="G2407" s="49"/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</row>
    <row r="2408" spans="1:30">
      <c r="A2408" s="49"/>
      <c r="B2408" s="49"/>
      <c r="C2408" s="49"/>
      <c r="D2408" s="49"/>
      <c r="E2408" s="49"/>
      <c r="F2408" s="49"/>
      <c r="G2408" s="49"/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</row>
    <row r="2409" spans="1:30">
      <c r="A2409" s="49"/>
      <c r="B2409" s="49"/>
      <c r="C2409" s="49"/>
      <c r="D2409" s="49"/>
      <c r="E2409" s="49"/>
      <c r="F2409" s="49"/>
      <c r="G2409" s="49"/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</row>
    <row r="2410" spans="1:30">
      <c r="A2410" s="49"/>
      <c r="B2410" s="49"/>
      <c r="C2410" s="49"/>
      <c r="D2410" s="49"/>
      <c r="E2410" s="49"/>
      <c r="F2410" s="49"/>
      <c r="G2410" s="49"/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</row>
    <row r="2411" spans="1:30">
      <c r="A2411" s="49"/>
      <c r="B2411" s="49"/>
      <c r="C2411" s="49"/>
      <c r="D2411" s="49"/>
      <c r="E2411" s="49"/>
      <c r="F2411" s="49"/>
      <c r="G2411" s="49"/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</row>
    <row r="2412" spans="1:30">
      <c r="A2412" s="49"/>
      <c r="B2412" s="49"/>
      <c r="C2412" s="49"/>
      <c r="D2412" s="49"/>
      <c r="E2412" s="49"/>
      <c r="F2412" s="49"/>
      <c r="G2412" s="49"/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</row>
    <row r="2413" spans="1:30">
      <c r="A2413" s="49"/>
      <c r="B2413" s="49"/>
      <c r="C2413" s="49"/>
      <c r="D2413" s="49"/>
      <c r="E2413" s="49"/>
      <c r="F2413" s="49"/>
      <c r="G2413" s="49"/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</row>
    <row r="2414" spans="1:30">
      <c r="A2414" s="49"/>
      <c r="B2414" s="49"/>
      <c r="C2414" s="49"/>
      <c r="D2414" s="49"/>
      <c r="E2414" s="49"/>
      <c r="F2414" s="49"/>
      <c r="G2414" s="49"/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</row>
    <row r="2415" spans="1:30">
      <c r="A2415" s="49"/>
      <c r="B2415" s="49"/>
      <c r="C2415" s="49"/>
      <c r="D2415" s="49"/>
      <c r="E2415" s="49"/>
      <c r="F2415" s="49"/>
      <c r="G2415" s="49"/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</row>
    <row r="2416" spans="1:30">
      <c r="A2416" s="49"/>
      <c r="B2416" s="49"/>
      <c r="C2416" s="49"/>
      <c r="D2416" s="49"/>
      <c r="E2416" s="49"/>
      <c r="F2416" s="49"/>
      <c r="G2416" s="49"/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</row>
    <row r="2417" spans="1:30">
      <c r="A2417" s="49"/>
      <c r="B2417" s="49"/>
      <c r="C2417" s="49"/>
      <c r="D2417" s="49"/>
      <c r="E2417" s="49"/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</row>
    <row r="2418" spans="1:30">
      <c r="A2418" s="49"/>
      <c r="B2418" s="49"/>
      <c r="C2418" s="49"/>
      <c r="D2418" s="49"/>
      <c r="E2418" s="49"/>
      <c r="F2418" s="49"/>
      <c r="G2418" s="49"/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</row>
    <row r="2419" spans="1:30">
      <c r="A2419" s="49"/>
      <c r="B2419" s="49"/>
      <c r="C2419" s="49"/>
      <c r="D2419" s="49"/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</row>
    <row r="2420" spans="1:30">
      <c r="A2420" s="49"/>
      <c r="B2420" s="49"/>
      <c r="C2420" s="49"/>
      <c r="D2420" s="49"/>
      <c r="E2420" s="49"/>
      <c r="F2420" s="49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</row>
    <row r="2421" spans="1:30">
      <c r="A2421" s="49"/>
      <c r="B2421" s="49"/>
      <c r="C2421" s="49"/>
      <c r="D2421" s="49"/>
      <c r="E2421" s="49"/>
      <c r="F2421" s="49"/>
      <c r="G2421" s="49"/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</row>
    <row r="2422" spans="1:30">
      <c r="A2422" s="49"/>
      <c r="B2422" s="49"/>
      <c r="C2422" s="49"/>
      <c r="D2422" s="49"/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</row>
    <row r="2423" spans="1:30">
      <c r="A2423" s="49"/>
      <c r="B2423" s="49"/>
      <c r="C2423" s="49"/>
      <c r="D2423" s="49"/>
      <c r="E2423" s="49"/>
      <c r="F2423" s="49"/>
      <c r="G2423" s="49"/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</row>
    <row r="2424" spans="1:30">
      <c r="A2424" s="49"/>
      <c r="B2424" s="49"/>
      <c r="C2424" s="49"/>
      <c r="D2424" s="49"/>
      <c r="E2424" s="49"/>
      <c r="F2424" s="49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</row>
    <row r="2425" spans="1:30">
      <c r="A2425" s="49"/>
      <c r="B2425" s="49"/>
      <c r="C2425" s="49"/>
      <c r="D2425" s="49"/>
      <c r="E2425" s="49"/>
      <c r="F2425" s="49"/>
      <c r="G2425" s="49"/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</row>
    <row r="2426" spans="1:30">
      <c r="A2426" s="49"/>
      <c r="B2426" s="49"/>
      <c r="C2426" s="49"/>
      <c r="D2426" s="49"/>
      <c r="E2426" s="49"/>
      <c r="F2426" s="49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</row>
    <row r="2427" spans="1:30">
      <c r="A2427" s="49"/>
      <c r="B2427" s="49"/>
      <c r="C2427" s="49"/>
      <c r="D2427" s="49"/>
      <c r="E2427" s="49"/>
      <c r="F2427" s="49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</row>
    <row r="2428" spans="1:30">
      <c r="A2428" s="49"/>
      <c r="B2428" s="49"/>
      <c r="C2428" s="49"/>
      <c r="D2428" s="49"/>
      <c r="E2428" s="49"/>
      <c r="F2428" s="49"/>
      <c r="G2428" s="49"/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</row>
    <row r="2429" spans="1:30">
      <c r="A2429" s="49"/>
      <c r="B2429" s="49"/>
      <c r="C2429" s="49"/>
      <c r="D2429" s="49"/>
      <c r="E2429" s="49"/>
      <c r="F2429" s="49"/>
      <c r="G2429" s="49"/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</row>
    <row r="2430" spans="1:30">
      <c r="A2430" s="49"/>
      <c r="B2430" s="49"/>
      <c r="C2430" s="49"/>
      <c r="D2430" s="49"/>
      <c r="E2430" s="49"/>
      <c r="F2430" s="49"/>
      <c r="G2430" s="49"/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</row>
    <row r="2431" spans="1:30">
      <c r="A2431" s="49"/>
      <c r="B2431" s="49"/>
      <c r="C2431" s="49"/>
      <c r="D2431" s="49"/>
      <c r="E2431" s="49"/>
      <c r="F2431" s="49"/>
      <c r="G2431" s="49"/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</row>
    <row r="2432" spans="1:30">
      <c r="A2432" s="49"/>
      <c r="B2432" s="49"/>
      <c r="C2432" s="49"/>
      <c r="D2432" s="49"/>
      <c r="E2432" s="49"/>
      <c r="F2432" s="49"/>
      <c r="G2432" s="49"/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</row>
    <row r="2433" spans="1:30">
      <c r="A2433" s="49"/>
      <c r="B2433" s="49"/>
      <c r="C2433" s="49"/>
      <c r="D2433" s="49"/>
      <c r="E2433" s="49"/>
      <c r="F2433" s="49"/>
      <c r="G2433" s="49"/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</row>
    <row r="2434" spans="1:30">
      <c r="A2434" s="49"/>
      <c r="B2434" s="49"/>
      <c r="C2434" s="49"/>
      <c r="D2434" s="49"/>
      <c r="E2434" s="49"/>
      <c r="F2434" s="49"/>
      <c r="G2434" s="49"/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</row>
    <row r="2435" spans="1:30">
      <c r="A2435" s="49"/>
      <c r="B2435" s="49"/>
      <c r="C2435" s="49"/>
      <c r="D2435" s="49"/>
      <c r="E2435" s="49"/>
      <c r="F2435" s="49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</row>
    <row r="2436" spans="1:30">
      <c r="A2436" s="49"/>
      <c r="B2436" s="49"/>
      <c r="C2436" s="49"/>
      <c r="D2436" s="49"/>
      <c r="E2436" s="49"/>
      <c r="F2436" s="49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</row>
    <row r="2437" spans="1:30">
      <c r="A2437" s="49"/>
      <c r="B2437" s="49"/>
      <c r="C2437" s="49"/>
      <c r="D2437" s="49"/>
      <c r="E2437" s="49"/>
      <c r="F2437" s="49"/>
      <c r="G2437" s="49"/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</row>
    <row r="2438" spans="1:30">
      <c r="A2438" s="49"/>
      <c r="B2438" s="49"/>
      <c r="C2438" s="49"/>
      <c r="D2438" s="49"/>
      <c r="E2438" s="49"/>
      <c r="F2438" s="49"/>
      <c r="G2438" s="49"/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</row>
    <row r="2439" spans="1:30">
      <c r="A2439" s="49"/>
      <c r="B2439" s="49"/>
      <c r="C2439" s="49"/>
      <c r="D2439" s="49"/>
      <c r="E2439" s="49"/>
      <c r="F2439" s="49"/>
      <c r="G2439" s="49"/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</row>
    <row r="2440" spans="1:30">
      <c r="A2440" s="49"/>
      <c r="B2440" s="49"/>
      <c r="C2440" s="49"/>
      <c r="D2440" s="49"/>
      <c r="E2440" s="49"/>
      <c r="F2440" s="49"/>
      <c r="G2440" s="49"/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</row>
    <row r="2441" spans="1:30">
      <c r="A2441" s="49"/>
      <c r="B2441" s="49"/>
      <c r="C2441" s="49"/>
      <c r="D2441" s="49"/>
      <c r="E2441" s="49"/>
      <c r="F2441" s="49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</row>
    <row r="2442" spans="1:30">
      <c r="A2442" s="49"/>
      <c r="B2442" s="49"/>
      <c r="C2442" s="49"/>
      <c r="D2442" s="49"/>
      <c r="E2442" s="49"/>
      <c r="F2442" s="49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</row>
    <row r="2443" spans="1:30">
      <c r="A2443" s="49"/>
      <c r="B2443" s="49"/>
      <c r="C2443" s="49"/>
      <c r="D2443" s="49"/>
      <c r="E2443" s="49"/>
      <c r="F2443" s="49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49"/>
    </row>
    <row r="2444" spans="1:30">
      <c r="A2444" s="49"/>
      <c r="B2444" s="49"/>
      <c r="C2444" s="49"/>
      <c r="D2444" s="49"/>
      <c r="E2444" s="49"/>
      <c r="F2444" s="49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</row>
    <row r="2445" spans="1:30">
      <c r="A2445" s="49"/>
      <c r="B2445" s="49"/>
      <c r="C2445" s="49"/>
      <c r="D2445" s="49"/>
      <c r="E2445" s="49"/>
      <c r="F2445" s="49"/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</row>
    <row r="2446" spans="1:30">
      <c r="A2446" s="49"/>
      <c r="B2446" s="49"/>
      <c r="C2446" s="49"/>
      <c r="D2446" s="49"/>
      <c r="E2446" s="49"/>
      <c r="F2446" s="49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</row>
    <row r="2447" spans="1:30">
      <c r="A2447" s="49"/>
      <c r="B2447" s="49"/>
      <c r="C2447" s="49"/>
      <c r="D2447" s="49"/>
      <c r="E2447" s="49"/>
      <c r="F2447" s="49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</row>
    <row r="2448" spans="1:30">
      <c r="A2448" s="49"/>
      <c r="B2448" s="49"/>
      <c r="C2448" s="49"/>
      <c r="D2448" s="49"/>
      <c r="E2448" s="49"/>
      <c r="F2448" s="49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</row>
    <row r="2449" spans="1:30">
      <c r="A2449" s="49"/>
      <c r="B2449" s="49"/>
      <c r="C2449" s="49"/>
      <c r="D2449" s="49"/>
      <c r="E2449" s="49"/>
      <c r="F2449" s="49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</row>
    <row r="2450" spans="1:30">
      <c r="A2450" s="49"/>
      <c r="B2450" s="49"/>
      <c r="C2450" s="49"/>
      <c r="D2450" s="49"/>
      <c r="E2450" s="49"/>
      <c r="F2450" s="49"/>
      <c r="G2450" s="49"/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</row>
    <row r="2451" spans="1:30">
      <c r="A2451" s="49"/>
      <c r="B2451" s="49"/>
      <c r="C2451" s="49"/>
      <c r="D2451" s="49"/>
      <c r="E2451" s="49"/>
      <c r="F2451" s="49"/>
      <c r="G2451" s="49"/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</row>
    <row r="2452" spans="1:30">
      <c r="A2452" s="49"/>
      <c r="B2452" s="49"/>
      <c r="C2452" s="49"/>
      <c r="D2452" s="49"/>
      <c r="E2452" s="49"/>
      <c r="F2452" s="49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</row>
    <row r="2453" spans="1:30">
      <c r="A2453" s="49"/>
      <c r="B2453" s="49"/>
      <c r="C2453" s="49"/>
      <c r="D2453" s="49"/>
      <c r="E2453" s="49"/>
      <c r="F2453" s="49"/>
      <c r="G2453" s="49"/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</row>
    <row r="2454" spans="1:30">
      <c r="A2454" s="49"/>
      <c r="B2454" s="49"/>
      <c r="C2454" s="49"/>
      <c r="D2454" s="49"/>
      <c r="E2454" s="49"/>
      <c r="F2454" s="49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</row>
    <row r="2455" spans="1:30">
      <c r="A2455" s="49"/>
      <c r="B2455" s="49"/>
      <c r="C2455" s="49"/>
      <c r="D2455" s="49"/>
      <c r="E2455" s="49"/>
      <c r="F2455" s="49"/>
      <c r="G2455" s="49"/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</row>
    <row r="2456" spans="1:30">
      <c r="A2456" s="49"/>
      <c r="B2456" s="49"/>
      <c r="C2456" s="49"/>
      <c r="D2456" s="49"/>
      <c r="E2456" s="49"/>
      <c r="F2456" s="49"/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</row>
    <row r="2457" spans="1:30">
      <c r="A2457" s="49"/>
      <c r="B2457" s="49"/>
      <c r="C2457" s="49"/>
      <c r="D2457" s="49"/>
      <c r="E2457" s="49"/>
      <c r="F2457" s="49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</row>
    <row r="2458" spans="1:30">
      <c r="A2458" s="49"/>
      <c r="B2458" s="49"/>
      <c r="C2458" s="49"/>
      <c r="D2458" s="49"/>
      <c r="E2458" s="49"/>
      <c r="F2458" s="49"/>
      <c r="G2458" s="49"/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</row>
    <row r="2459" spans="1:30">
      <c r="A2459" s="49"/>
      <c r="B2459" s="49"/>
      <c r="C2459" s="49"/>
      <c r="D2459" s="49"/>
      <c r="E2459" s="49"/>
      <c r="F2459" s="49"/>
      <c r="G2459" s="49"/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</row>
    <row r="2460" spans="1:30">
      <c r="A2460" s="49"/>
      <c r="B2460" s="49"/>
      <c r="C2460" s="49"/>
      <c r="D2460" s="49"/>
      <c r="E2460" s="49"/>
      <c r="F2460" s="49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49"/>
    </row>
    <row r="2461" spans="1:30">
      <c r="A2461" s="49"/>
      <c r="B2461" s="49"/>
      <c r="C2461" s="49"/>
      <c r="D2461" s="49"/>
      <c r="E2461" s="49"/>
      <c r="F2461" s="49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</row>
    <row r="2462" spans="1:30">
      <c r="A2462" s="49"/>
      <c r="B2462" s="49"/>
      <c r="C2462" s="49"/>
      <c r="D2462" s="49"/>
      <c r="E2462" s="49"/>
      <c r="F2462" s="49"/>
      <c r="G2462" s="49"/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</row>
    <row r="2463" spans="1:30">
      <c r="A2463" s="49"/>
      <c r="B2463" s="49"/>
      <c r="C2463" s="49"/>
      <c r="D2463" s="49"/>
      <c r="E2463" s="49"/>
      <c r="F2463" s="49"/>
      <c r="G2463" s="49"/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</row>
    <row r="2464" spans="1:30">
      <c r="A2464" s="49"/>
      <c r="B2464" s="49"/>
      <c r="C2464" s="49"/>
      <c r="D2464" s="49"/>
      <c r="E2464" s="49"/>
      <c r="F2464" s="49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49"/>
    </row>
    <row r="2465" spans="1:30">
      <c r="A2465" s="49"/>
      <c r="B2465" s="49"/>
      <c r="C2465" s="49"/>
      <c r="D2465" s="49"/>
      <c r="E2465" s="49"/>
      <c r="F2465" s="49"/>
      <c r="G2465" s="49"/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</row>
    <row r="2466" spans="1:30">
      <c r="A2466" s="49"/>
      <c r="B2466" s="49"/>
      <c r="C2466" s="49"/>
      <c r="D2466" s="49"/>
      <c r="E2466" s="49"/>
      <c r="F2466" s="49"/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</row>
    <row r="2467" spans="1:30">
      <c r="A2467" s="49"/>
      <c r="B2467" s="49"/>
      <c r="C2467" s="49"/>
      <c r="D2467" s="49"/>
      <c r="E2467" s="49"/>
      <c r="F2467" s="49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</row>
    <row r="2468" spans="1:30">
      <c r="A2468" s="49"/>
      <c r="B2468" s="49"/>
      <c r="C2468" s="49"/>
      <c r="D2468" s="49"/>
      <c r="E2468" s="49"/>
      <c r="F2468" s="49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</row>
    <row r="2469" spans="1:30">
      <c r="A2469" s="49"/>
      <c r="B2469" s="49"/>
      <c r="C2469" s="49"/>
      <c r="D2469" s="49"/>
      <c r="E2469" s="49"/>
      <c r="F2469" s="49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</row>
    <row r="2470" spans="1:30">
      <c r="A2470" s="49"/>
      <c r="B2470" s="49"/>
      <c r="C2470" s="49"/>
      <c r="D2470" s="49"/>
      <c r="E2470" s="49"/>
      <c r="F2470" s="49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49"/>
    </row>
    <row r="2471" spans="1:30">
      <c r="A2471" s="49"/>
      <c r="B2471" s="49"/>
      <c r="C2471" s="49"/>
      <c r="D2471" s="49"/>
      <c r="E2471" s="49"/>
      <c r="F2471" s="49"/>
      <c r="G2471" s="49"/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</row>
    <row r="2472" spans="1:30">
      <c r="A2472" s="49"/>
      <c r="B2472" s="49"/>
      <c r="C2472" s="49"/>
      <c r="D2472" s="49"/>
      <c r="E2472" s="49"/>
      <c r="F2472" s="49"/>
      <c r="G2472" s="49"/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</row>
    <row r="2473" spans="1:30">
      <c r="A2473" s="49"/>
      <c r="B2473" s="49"/>
      <c r="C2473" s="49"/>
      <c r="D2473" s="49"/>
      <c r="E2473" s="49"/>
      <c r="F2473" s="49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</row>
    <row r="2474" spans="1:30">
      <c r="A2474" s="49"/>
      <c r="B2474" s="49"/>
      <c r="C2474" s="49"/>
      <c r="D2474" s="49"/>
      <c r="E2474" s="49"/>
      <c r="F2474" s="49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</row>
    <row r="2475" spans="1:30">
      <c r="A2475" s="49"/>
      <c r="B2475" s="49"/>
      <c r="C2475" s="49"/>
      <c r="D2475" s="49"/>
      <c r="E2475" s="49"/>
      <c r="F2475" s="49"/>
      <c r="G2475" s="49"/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49"/>
    </row>
    <row r="2476" spans="1:30">
      <c r="A2476" s="49"/>
      <c r="B2476" s="49"/>
      <c r="C2476" s="49"/>
      <c r="D2476" s="49"/>
      <c r="E2476" s="49"/>
      <c r="F2476" s="49"/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</row>
    <row r="2477" spans="1:30">
      <c r="A2477" s="49"/>
      <c r="B2477" s="49"/>
      <c r="C2477" s="49"/>
      <c r="D2477" s="49"/>
      <c r="E2477" s="49"/>
      <c r="F2477" s="49"/>
      <c r="G2477" s="49"/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49"/>
    </row>
    <row r="2478" spans="1:30">
      <c r="A2478" s="49"/>
      <c r="B2478" s="49"/>
      <c r="C2478" s="49"/>
      <c r="D2478" s="49"/>
      <c r="E2478" s="49"/>
      <c r="F2478" s="49"/>
      <c r="G2478" s="49"/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</row>
    <row r="2479" spans="1:30">
      <c r="A2479" s="49"/>
      <c r="B2479" s="49"/>
      <c r="C2479" s="49"/>
      <c r="D2479" s="49"/>
      <c r="E2479" s="49"/>
      <c r="F2479" s="49"/>
      <c r="G2479" s="49"/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  <c r="AB2479" s="49"/>
      <c r="AC2479" s="49"/>
      <c r="AD2479" s="49"/>
    </row>
    <row r="2480" spans="1:30">
      <c r="A2480" s="49"/>
      <c r="B2480" s="49"/>
      <c r="C2480" s="49"/>
      <c r="D2480" s="49"/>
      <c r="E2480" s="49"/>
      <c r="F2480" s="49"/>
      <c r="G2480" s="49"/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  <c r="AB2480" s="49"/>
      <c r="AC2480" s="49"/>
      <c r="AD2480" s="49"/>
    </row>
    <row r="2481" spans="1:30">
      <c r="A2481" s="49"/>
      <c r="B2481" s="49"/>
      <c r="C2481" s="49"/>
      <c r="D2481" s="49"/>
      <c r="E2481" s="49"/>
      <c r="F2481" s="49"/>
      <c r="G2481" s="49"/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  <c r="AB2481" s="49"/>
      <c r="AC2481" s="49"/>
      <c r="AD2481" s="49"/>
    </row>
    <row r="2482" spans="1:30">
      <c r="A2482" s="49"/>
      <c r="B2482" s="49"/>
      <c r="C2482" s="49"/>
      <c r="D2482" s="49"/>
      <c r="E2482" s="49"/>
      <c r="F2482" s="49"/>
      <c r="G2482" s="49"/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  <c r="AA2482" s="49"/>
      <c r="AB2482" s="49"/>
      <c r="AC2482" s="49"/>
      <c r="AD2482" s="49"/>
    </row>
    <row r="2483" spans="1:30">
      <c r="A2483" s="49"/>
      <c r="B2483" s="49"/>
      <c r="C2483" s="49"/>
      <c r="D2483" s="49"/>
      <c r="E2483" s="49"/>
      <c r="F2483" s="49"/>
      <c r="G2483" s="49"/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  <c r="AB2483" s="49"/>
      <c r="AC2483" s="49"/>
      <c r="AD2483" s="49"/>
    </row>
    <row r="2484" spans="1:30">
      <c r="A2484" s="49"/>
      <c r="B2484" s="49"/>
      <c r="C2484" s="49"/>
      <c r="D2484" s="49"/>
      <c r="E2484" s="49"/>
      <c r="F2484" s="49"/>
      <c r="G2484" s="49"/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  <c r="AB2484" s="49"/>
      <c r="AC2484" s="49"/>
      <c r="AD2484" s="49"/>
    </row>
    <row r="2485" spans="1:30">
      <c r="A2485" s="49"/>
      <c r="B2485" s="49"/>
      <c r="C2485" s="49"/>
      <c r="D2485" s="49"/>
      <c r="E2485" s="49"/>
      <c r="F2485" s="49"/>
      <c r="G2485" s="49"/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  <c r="AA2485" s="49"/>
      <c r="AB2485" s="49"/>
      <c r="AC2485" s="49"/>
      <c r="AD2485" s="49"/>
    </row>
    <row r="2486" spans="1:30">
      <c r="A2486" s="49"/>
      <c r="B2486" s="49"/>
      <c r="C2486" s="49"/>
      <c r="D2486" s="49"/>
      <c r="E2486" s="49"/>
      <c r="F2486" s="49"/>
      <c r="G2486" s="49"/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  <c r="AB2486" s="49"/>
      <c r="AC2486" s="49"/>
      <c r="AD2486" s="49"/>
    </row>
    <row r="2487" spans="1:30">
      <c r="A2487" s="49"/>
      <c r="B2487" s="49"/>
      <c r="C2487" s="49"/>
      <c r="D2487" s="49"/>
      <c r="E2487" s="49"/>
      <c r="F2487" s="49"/>
      <c r="G2487" s="49"/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49"/>
      <c r="AA2487" s="49"/>
      <c r="AB2487" s="49"/>
      <c r="AC2487" s="49"/>
      <c r="AD2487" s="49"/>
    </row>
    <row r="2488" spans="1:30">
      <c r="A2488" s="49"/>
      <c r="B2488" s="49"/>
      <c r="C2488" s="49"/>
      <c r="D2488" s="49"/>
      <c r="E2488" s="49"/>
      <c r="F2488" s="49"/>
      <c r="G2488" s="49"/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  <c r="AB2488" s="49"/>
      <c r="AC2488" s="49"/>
      <c r="AD2488" s="49"/>
    </row>
    <row r="2489" spans="1:30">
      <c r="A2489" s="49"/>
      <c r="B2489" s="49"/>
      <c r="C2489" s="49"/>
      <c r="D2489" s="49"/>
      <c r="E2489" s="49"/>
      <c r="F2489" s="49"/>
      <c r="G2489" s="49"/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  <c r="AA2489" s="49"/>
      <c r="AB2489" s="49"/>
      <c r="AC2489" s="49"/>
      <c r="AD2489" s="49"/>
    </row>
    <row r="2490" spans="1:30">
      <c r="A2490" s="49"/>
      <c r="B2490" s="49"/>
      <c r="C2490" s="49"/>
      <c r="D2490" s="49"/>
      <c r="E2490" s="49"/>
      <c r="F2490" s="49"/>
      <c r="G2490" s="49"/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  <c r="AB2490" s="49"/>
      <c r="AC2490" s="49"/>
      <c r="AD2490" s="49"/>
    </row>
    <row r="2491" spans="1:30">
      <c r="A2491" s="49"/>
      <c r="B2491" s="49"/>
      <c r="C2491" s="49"/>
      <c r="D2491" s="49"/>
      <c r="E2491" s="49"/>
      <c r="F2491" s="49"/>
      <c r="G2491" s="49"/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49"/>
      <c r="AA2491" s="49"/>
      <c r="AB2491" s="49"/>
      <c r="AC2491" s="49"/>
      <c r="AD2491" s="49"/>
    </row>
    <row r="2492" spans="1:30">
      <c r="A2492" s="49"/>
      <c r="B2492" s="49"/>
      <c r="C2492" s="49"/>
      <c r="D2492" s="49"/>
      <c r="E2492" s="49"/>
      <c r="F2492" s="49"/>
      <c r="G2492" s="49"/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  <c r="AB2492" s="49"/>
      <c r="AC2492" s="49"/>
      <c r="AD2492" s="49"/>
    </row>
    <row r="2493" spans="1:30">
      <c r="A2493" s="49"/>
      <c r="B2493" s="49"/>
      <c r="C2493" s="49"/>
      <c r="D2493" s="49"/>
      <c r="E2493" s="49"/>
      <c r="F2493" s="49"/>
      <c r="G2493" s="49"/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49"/>
      <c r="AA2493" s="49"/>
      <c r="AB2493" s="49"/>
      <c r="AC2493" s="49"/>
      <c r="AD2493" s="49"/>
    </row>
    <row r="2494" spans="1:30">
      <c r="A2494" s="49"/>
      <c r="B2494" s="49"/>
      <c r="C2494" s="49"/>
      <c r="D2494" s="49"/>
      <c r="E2494" s="49"/>
      <c r="F2494" s="49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49"/>
    </row>
    <row r="2495" spans="1:30">
      <c r="A2495" s="49"/>
      <c r="B2495" s="49"/>
      <c r="C2495" s="49"/>
      <c r="D2495" s="49"/>
      <c r="E2495" s="49"/>
      <c r="F2495" s="49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  <c r="AD2495" s="49"/>
    </row>
    <row r="2496" spans="1:30">
      <c r="A2496" s="49"/>
      <c r="B2496" s="49"/>
      <c r="C2496" s="49"/>
      <c r="D2496" s="49"/>
      <c r="E2496" s="49"/>
      <c r="F2496" s="49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</row>
    <row r="2497" spans="1:30">
      <c r="A2497" s="49"/>
      <c r="B2497" s="49"/>
      <c r="C2497" s="49"/>
      <c r="D2497" s="49"/>
      <c r="E2497" s="49"/>
      <c r="F2497" s="49"/>
      <c r="G2497" s="49"/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  <c r="AD2497" s="49"/>
    </row>
    <row r="2498" spans="1:30">
      <c r="A2498" s="49"/>
      <c r="B2498" s="49"/>
      <c r="C2498" s="49"/>
      <c r="D2498" s="49"/>
      <c r="E2498" s="49"/>
      <c r="F2498" s="49"/>
      <c r="G2498" s="49"/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49"/>
    </row>
    <row r="2499" spans="1:30">
      <c r="A2499" s="49"/>
      <c r="B2499" s="49"/>
      <c r="C2499" s="49"/>
      <c r="D2499" s="49"/>
      <c r="E2499" s="49"/>
      <c r="F2499" s="49"/>
      <c r="G2499" s="49"/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  <c r="AD2499" s="49"/>
    </row>
    <row r="2500" spans="1:30">
      <c r="A2500" s="49"/>
      <c r="B2500" s="49"/>
      <c r="C2500" s="49"/>
      <c r="D2500" s="49"/>
      <c r="E2500" s="49"/>
      <c r="F2500" s="49"/>
      <c r="G2500" s="49"/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</row>
    <row r="2501" spans="1:30">
      <c r="A2501" s="49"/>
      <c r="B2501" s="49"/>
      <c r="C2501" s="49"/>
      <c r="D2501" s="49"/>
      <c r="E2501" s="49"/>
      <c r="F2501" s="49"/>
      <c r="G2501" s="49"/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  <c r="AD2501" s="49"/>
    </row>
    <row r="2502" spans="1:30">
      <c r="A2502" s="49"/>
      <c r="B2502" s="49"/>
      <c r="C2502" s="49"/>
      <c r="D2502" s="49"/>
      <c r="E2502" s="49"/>
      <c r="F2502" s="49"/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</row>
    <row r="2503" spans="1:30">
      <c r="A2503" s="49"/>
      <c r="B2503" s="49"/>
      <c r="C2503" s="49"/>
      <c r="D2503" s="49"/>
      <c r="E2503" s="49"/>
      <c r="F2503" s="49"/>
      <c r="G2503" s="49"/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  <c r="AD2503" s="49"/>
    </row>
    <row r="2504" spans="1:30">
      <c r="A2504" s="49"/>
      <c r="B2504" s="49"/>
      <c r="C2504" s="49"/>
      <c r="D2504" s="49"/>
      <c r="E2504" s="49"/>
      <c r="F2504" s="49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</row>
    <row r="2505" spans="1:30">
      <c r="A2505" s="49"/>
      <c r="B2505" s="49"/>
      <c r="C2505" s="49"/>
      <c r="D2505" s="49"/>
      <c r="E2505" s="49"/>
      <c r="F2505" s="49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  <c r="AD2505" s="49"/>
    </row>
    <row r="2506" spans="1:30">
      <c r="A2506" s="49"/>
      <c r="B2506" s="49"/>
      <c r="C2506" s="49"/>
      <c r="D2506" s="49"/>
      <c r="E2506" s="49"/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</row>
    <row r="2507" spans="1:30">
      <c r="A2507" s="49"/>
      <c r="B2507" s="49"/>
      <c r="C2507" s="49"/>
      <c r="D2507" s="49"/>
      <c r="E2507" s="49"/>
      <c r="F2507" s="49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  <c r="AD2507" s="49"/>
    </row>
    <row r="2508" spans="1:30">
      <c r="A2508" s="49"/>
      <c r="B2508" s="49"/>
      <c r="C2508" s="49"/>
      <c r="D2508" s="49"/>
      <c r="E2508" s="49"/>
      <c r="F2508" s="49"/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</row>
    <row r="2509" spans="1:30">
      <c r="A2509" s="49"/>
      <c r="B2509" s="49"/>
      <c r="C2509" s="49"/>
      <c r="D2509" s="49"/>
      <c r="E2509" s="49"/>
      <c r="F2509" s="49"/>
      <c r="G2509" s="49"/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  <c r="AD2509" s="49"/>
    </row>
    <row r="2510" spans="1:30">
      <c r="A2510" s="49"/>
      <c r="B2510" s="49"/>
      <c r="C2510" s="49"/>
      <c r="D2510" s="49"/>
      <c r="E2510" s="49"/>
      <c r="F2510" s="49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  <c r="AD2510" s="49"/>
    </row>
    <row r="2511" spans="1:30">
      <c r="A2511" s="49"/>
      <c r="B2511" s="49"/>
      <c r="C2511" s="49"/>
      <c r="D2511" s="49"/>
      <c r="E2511" s="49"/>
      <c r="F2511" s="49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  <c r="AD2511" s="49"/>
    </row>
    <row r="2512" spans="1:30">
      <c r="A2512" s="49"/>
      <c r="B2512" s="49"/>
      <c r="C2512" s="49"/>
      <c r="D2512" s="49"/>
      <c r="E2512" s="49"/>
      <c r="F2512" s="49"/>
      <c r="G2512" s="49"/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  <c r="AD2512" s="49"/>
    </row>
    <row r="2513" spans="1:30">
      <c r="A2513" s="49"/>
      <c r="B2513" s="49"/>
      <c r="C2513" s="49"/>
      <c r="D2513" s="49"/>
      <c r="E2513" s="49"/>
      <c r="F2513" s="49"/>
      <c r="G2513" s="49"/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  <c r="AD2513" s="49"/>
    </row>
    <row r="2514" spans="1:30">
      <c r="A2514" s="49"/>
      <c r="B2514" s="49"/>
      <c r="C2514" s="49"/>
      <c r="D2514" s="49"/>
      <c r="E2514" s="49"/>
      <c r="F2514" s="49"/>
      <c r="G2514" s="49"/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  <c r="AD2514" s="49"/>
    </row>
    <row r="2515" spans="1:30">
      <c r="A2515" s="49"/>
      <c r="B2515" s="49"/>
      <c r="C2515" s="49"/>
      <c r="D2515" s="49"/>
      <c r="E2515" s="49"/>
      <c r="F2515" s="49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  <c r="AD2515" s="49"/>
    </row>
    <row r="2516" spans="1:30">
      <c r="A2516" s="49"/>
      <c r="B2516" s="49"/>
      <c r="C2516" s="49"/>
      <c r="D2516" s="49"/>
      <c r="E2516" s="49"/>
      <c r="F2516" s="49"/>
      <c r="G2516" s="49"/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  <c r="AD2516" s="49"/>
    </row>
    <row r="2517" spans="1:30">
      <c r="A2517" s="49"/>
      <c r="B2517" s="49"/>
      <c r="C2517" s="49"/>
      <c r="D2517" s="49"/>
      <c r="E2517" s="49"/>
      <c r="F2517" s="49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  <c r="AD2517" s="49"/>
    </row>
    <row r="2518" spans="1:30">
      <c r="A2518" s="49"/>
      <c r="B2518" s="49"/>
      <c r="C2518" s="49"/>
      <c r="D2518" s="49"/>
      <c r="E2518" s="49"/>
      <c r="F2518" s="49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  <c r="AD2518" s="49"/>
    </row>
    <row r="2519" spans="1:30">
      <c r="A2519" s="49"/>
      <c r="B2519" s="49"/>
      <c r="C2519" s="49"/>
      <c r="D2519" s="49"/>
      <c r="E2519" s="49"/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</row>
    <row r="2520" spans="1:30">
      <c r="A2520" s="49"/>
      <c r="B2520" s="49"/>
      <c r="C2520" s="49"/>
      <c r="D2520" s="49"/>
      <c r="E2520" s="49"/>
      <c r="F2520" s="49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  <c r="AD2520" s="49"/>
    </row>
    <row r="2521" spans="1:30">
      <c r="A2521" s="49"/>
      <c r="B2521" s="49"/>
      <c r="C2521" s="49"/>
      <c r="D2521" s="49"/>
      <c r="E2521" s="49"/>
      <c r="F2521" s="49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49"/>
    </row>
    <row r="2522" spans="1:30">
      <c r="A2522" s="49"/>
      <c r="B2522" s="49"/>
      <c r="C2522" s="49"/>
      <c r="D2522" s="49"/>
      <c r="E2522" s="49"/>
      <c r="F2522" s="49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  <c r="AD2522" s="49"/>
    </row>
    <row r="2523" spans="1:30">
      <c r="A2523" s="49"/>
      <c r="B2523" s="49"/>
      <c r="C2523" s="49"/>
      <c r="D2523" s="49"/>
      <c r="E2523" s="49"/>
      <c r="F2523" s="49"/>
      <c r="G2523" s="49"/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49"/>
    </row>
    <row r="2524" spans="1:30">
      <c r="A2524" s="49"/>
      <c r="B2524" s="49"/>
      <c r="C2524" s="49"/>
      <c r="D2524" s="49"/>
      <c r="E2524" s="49"/>
      <c r="F2524" s="49"/>
      <c r="G2524" s="49"/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  <c r="AA2524" s="49"/>
      <c r="AB2524" s="49"/>
      <c r="AC2524" s="49"/>
      <c r="AD2524" s="49"/>
    </row>
    <row r="2525" spans="1:30">
      <c r="A2525" s="49"/>
      <c r="B2525" s="49"/>
      <c r="C2525" s="49"/>
      <c r="D2525" s="49"/>
      <c r="E2525" s="49"/>
      <c r="F2525" s="49"/>
      <c r="G2525" s="49"/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  <c r="AB2525" s="49"/>
      <c r="AC2525" s="49"/>
      <c r="AD2525" s="49"/>
    </row>
    <row r="2526" spans="1:30">
      <c r="A2526" s="49"/>
      <c r="B2526" s="49"/>
      <c r="C2526" s="49"/>
      <c r="D2526" s="49"/>
      <c r="E2526" s="49"/>
      <c r="F2526" s="49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  <c r="AD2526" s="49"/>
    </row>
    <row r="2527" spans="1:30">
      <c r="A2527" s="49"/>
      <c r="B2527" s="49"/>
      <c r="C2527" s="49"/>
      <c r="D2527" s="49"/>
      <c r="E2527" s="49"/>
      <c r="F2527" s="49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49"/>
    </row>
    <row r="2528" spans="1:30">
      <c r="A2528" s="49"/>
      <c r="B2528" s="49"/>
      <c r="C2528" s="49"/>
      <c r="D2528" s="49"/>
      <c r="E2528" s="49"/>
      <c r="F2528" s="49"/>
      <c r="G2528" s="49"/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  <c r="AD2528" s="49"/>
    </row>
    <row r="2529" spans="1:30">
      <c r="A2529" s="49"/>
      <c r="B2529" s="49"/>
      <c r="C2529" s="49"/>
      <c r="D2529" s="49"/>
      <c r="E2529" s="49"/>
      <c r="F2529" s="49"/>
      <c r="G2529" s="49"/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</row>
    <row r="2530" spans="1:30">
      <c r="A2530" s="49"/>
      <c r="B2530" s="49"/>
      <c r="C2530" s="49"/>
      <c r="D2530" s="49"/>
      <c r="E2530" s="49"/>
      <c r="F2530" s="49"/>
      <c r="G2530" s="49"/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  <c r="AD2530" s="49"/>
    </row>
    <row r="2531" spans="1:30">
      <c r="A2531" s="49"/>
      <c r="B2531" s="49"/>
      <c r="C2531" s="49"/>
      <c r="D2531" s="49"/>
      <c r="E2531" s="49"/>
      <c r="F2531" s="49"/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</row>
    <row r="2532" spans="1:30">
      <c r="A2532" s="49"/>
      <c r="B2532" s="49"/>
      <c r="C2532" s="49"/>
      <c r="D2532" s="49"/>
      <c r="E2532" s="49"/>
      <c r="F2532" s="49"/>
      <c r="G2532" s="49"/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  <c r="AD2532" s="49"/>
    </row>
    <row r="2533" spans="1:30">
      <c r="A2533" s="49"/>
      <c r="B2533" s="49"/>
      <c r="C2533" s="49"/>
      <c r="D2533" s="49"/>
      <c r="E2533" s="49"/>
      <c r="F2533" s="49"/>
      <c r="G2533" s="49"/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49"/>
    </row>
    <row r="2534" spans="1:30">
      <c r="A2534" s="49"/>
      <c r="B2534" s="49"/>
      <c r="C2534" s="49"/>
      <c r="D2534" s="49"/>
      <c r="E2534" s="49"/>
      <c r="F2534" s="49"/>
      <c r="G2534" s="49"/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  <c r="AD2534" s="49"/>
    </row>
    <row r="2535" spans="1:30">
      <c r="A2535" s="49"/>
      <c r="B2535" s="49"/>
      <c r="C2535" s="49"/>
      <c r="D2535" s="49"/>
      <c r="E2535" s="49"/>
      <c r="F2535" s="49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</row>
    <row r="2536" spans="1:30">
      <c r="A2536" s="49"/>
      <c r="B2536" s="49"/>
      <c r="C2536" s="49"/>
      <c r="D2536" s="49"/>
      <c r="E2536" s="49"/>
      <c r="F2536" s="49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  <c r="AD2536" s="49"/>
    </row>
    <row r="2537" spans="1:30">
      <c r="A2537" s="49"/>
      <c r="B2537" s="49"/>
      <c r="C2537" s="49"/>
      <c r="D2537" s="49"/>
      <c r="E2537" s="49"/>
      <c r="F2537" s="49"/>
      <c r="G2537" s="49"/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</row>
    <row r="2538" spans="1:30">
      <c r="A2538" s="49"/>
      <c r="B2538" s="49"/>
      <c r="C2538" s="49"/>
      <c r="D2538" s="49"/>
      <c r="E2538" s="49"/>
      <c r="F2538" s="49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  <c r="AD2538" s="49"/>
    </row>
    <row r="2539" spans="1:30">
      <c r="A2539" s="49"/>
      <c r="B2539" s="49"/>
      <c r="C2539" s="49"/>
      <c r="D2539" s="49"/>
      <c r="E2539" s="49"/>
      <c r="F2539" s="49"/>
      <c r="G2539" s="49"/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</row>
    <row r="2540" spans="1:30">
      <c r="A2540" s="49"/>
      <c r="B2540" s="49"/>
      <c r="C2540" s="49"/>
      <c r="D2540" s="49"/>
      <c r="E2540" s="49"/>
      <c r="F2540" s="49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  <c r="AD2540" s="49"/>
    </row>
    <row r="2541" spans="1:30">
      <c r="A2541" s="49"/>
      <c r="B2541" s="49"/>
      <c r="C2541" s="49"/>
      <c r="D2541" s="49"/>
      <c r="E2541" s="49"/>
      <c r="F2541" s="49"/>
      <c r="G2541" s="49"/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</row>
    <row r="2542" spans="1:30">
      <c r="A2542" s="49"/>
      <c r="B2542" s="49"/>
      <c r="C2542" s="49"/>
      <c r="D2542" s="49"/>
      <c r="E2542" s="49"/>
      <c r="F2542" s="49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  <c r="AD2542" s="49"/>
    </row>
    <row r="2543" spans="1:30">
      <c r="A2543" s="49"/>
      <c r="B2543" s="49"/>
      <c r="C2543" s="49"/>
      <c r="D2543" s="49"/>
      <c r="E2543" s="49"/>
      <c r="F2543" s="49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</row>
    <row r="2544" spans="1:30">
      <c r="A2544" s="49"/>
      <c r="B2544" s="49"/>
      <c r="C2544" s="49"/>
      <c r="D2544" s="49"/>
      <c r="E2544" s="49"/>
      <c r="F2544" s="49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  <c r="AD2544" s="49"/>
    </row>
    <row r="2545" spans="1:30">
      <c r="A2545" s="49"/>
      <c r="B2545" s="49"/>
      <c r="C2545" s="49"/>
      <c r="D2545" s="49"/>
      <c r="E2545" s="49"/>
      <c r="F2545" s="49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  <c r="AD2545" s="49"/>
    </row>
    <row r="2546" spans="1:30">
      <c r="A2546" s="49"/>
      <c r="B2546" s="49"/>
      <c r="C2546" s="49"/>
      <c r="D2546" s="49"/>
      <c r="E2546" s="49"/>
      <c r="F2546" s="49"/>
      <c r="G2546" s="49"/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</row>
    <row r="2547" spans="1:30">
      <c r="A2547" s="49"/>
      <c r="B2547" s="49"/>
      <c r="C2547" s="49"/>
      <c r="D2547" s="49"/>
      <c r="E2547" s="49"/>
      <c r="F2547" s="49"/>
      <c r="G2547" s="49"/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  <c r="AD2547" s="49"/>
    </row>
    <row r="2548" spans="1:30">
      <c r="A2548" s="49"/>
      <c r="B2548" s="49"/>
      <c r="C2548" s="49"/>
      <c r="D2548" s="49"/>
      <c r="E2548" s="49"/>
      <c r="F2548" s="49"/>
      <c r="G2548" s="49"/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  <c r="AD2548" s="49"/>
    </row>
    <row r="2549" spans="1:30">
      <c r="A2549" s="49"/>
      <c r="B2549" s="49"/>
      <c r="C2549" s="49"/>
      <c r="D2549" s="49"/>
      <c r="E2549" s="49"/>
      <c r="F2549" s="49"/>
      <c r="G2549" s="49"/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  <c r="AD2549" s="49"/>
    </row>
    <row r="2550" spans="1:30">
      <c r="A2550" s="49"/>
      <c r="B2550" s="49"/>
      <c r="C2550" s="49"/>
      <c r="D2550" s="49"/>
      <c r="E2550" s="49"/>
      <c r="F2550" s="49"/>
      <c r="G2550" s="49"/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  <c r="AD2550" s="49"/>
    </row>
    <row r="2551" spans="1:30">
      <c r="A2551" s="49"/>
      <c r="B2551" s="49"/>
      <c r="C2551" s="49"/>
      <c r="D2551" s="49"/>
      <c r="E2551" s="49"/>
      <c r="F2551" s="49"/>
      <c r="G2551" s="49"/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  <c r="AD2551" s="49"/>
    </row>
    <row r="2552" spans="1:30">
      <c r="A2552" s="49"/>
      <c r="B2552" s="49"/>
      <c r="C2552" s="49"/>
      <c r="D2552" s="49"/>
      <c r="E2552" s="49"/>
      <c r="F2552" s="49"/>
      <c r="G2552" s="49"/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  <c r="AD2552" s="49"/>
    </row>
    <row r="2553" spans="1:30">
      <c r="A2553" s="49"/>
      <c r="B2553" s="49"/>
      <c r="C2553" s="49"/>
      <c r="D2553" s="49"/>
      <c r="E2553" s="49"/>
      <c r="F2553" s="49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</row>
    <row r="2554" spans="1:30">
      <c r="A2554" s="49"/>
      <c r="B2554" s="49"/>
      <c r="C2554" s="49"/>
      <c r="D2554" s="49"/>
      <c r="E2554" s="49"/>
      <c r="F2554" s="49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</row>
    <row r="2555" spans="1:30">
      <c r="A2555" s="49"/>
      <c r="B2555" s="49"/>
      <c r="C2555" s="49"/>
      <c r="D2555" s="49"/>
      <c r="E2555" s="49"/>
      <c r="F2555" s="49"/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49"/>
    </row>
    <row r="2556" spans="1:30">
      <c r="A2556" s="49"/>
      <c r="B2556" s="49"/>
      <c r="C2556" s="49"/>
      <c r="D2556" s="49"/>
      <c r="E2556" s="49"/>
      <c r="F2556" s="49"/>
      <c r="G2556" s="49"/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49"/>
    </row>
    <row r="2557" spans="1:30">
      <c r="A2557" s="49"/>
      <c r="B2557" s="49"/>
      <c r="C2557" s="49"/>
      <c r="D2557" s="49"/>
      <c r="E2557" s="49"/>
      <c r="F2557" s="49"/>
      <c r="G2557" s="49"/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</row>
    <row r="2558" spans="1:30">
      <c r="A2558" s="49"/>
      <c r="B2558" s="49"/>
      <c r="C2558" s="49"/>
      <c r="D2558" s="49"/>
      <c r="E2558" s="49"/>
      <c r="F2558" s="49"/>
      <c r="G2558" s="49"/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</row>
    <row r="2559" spans="1:30">
      <c r="A2559" s="49"/>
      <c r="B2559" s="49"/>
      <c r="C2559" s="49"/>
      <c r="D2559" s="49"/>
      <c r="E2559" s="49"/>
      <c r="F2559" s="49"/>
      <c r="G2559" s="49"/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</row>
    <row r="2560" spans="1:30">
      <c r="A2560" s="49"/>
      <c r="B2560" s="49"/>
      <c r="C2560" s="49"/>
      <c r="D2560" s="49"/>
      <c r="E2560" s="49"/>
      <c r="F2560" s="49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</row>
    <row r="2561" spans="1:30">
      <c r="A2561" s="49"/>
      <c r="B2561" s="49"/>
      <c r="C2561" s="49"/>
      <c r="D2561" s="49"/>
      <c r="E2561" s="49"/>
      <c r="F2561" s="49"/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</row>
    <row r="2562" spans="1:30">
      <c r="A2562" s="49"/>
      <c r="B2562" s="49"/>
      <c r="C2562" s="49"/>
      <c r="D2562" s="49"/>
      <c r="E2562" s="49"/>
      <c r="F2562" s="49"/>
      <c r="G2562" s="49"/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49"/>
    </row>
    <row r="2563" spans="1:30">
      <c r="A2563" s="49"/>
      <c r="B2563" s="49"/>
      <c r="C2563" s="49"/>
      <c r="D2563" s="49"/>
      <c r="E2563" s="49"/>
      <c r="F2563" s="49"/>
      <c r="G2563" s="49"/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</row>
    <row r="2564" spans="1:30">
      <c r="A2564" s="49"/>
      <c r="B2564" s="49"/>
      <c r="C2564" s="49"/>
      <c r="D2564" s="49"/>
      <c r="E2564" s="49"/>
      <c r="F2564" s="49"/>
      <c r="G2564" s="49"/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  <c r="AD2564" s="49"/>
    </row>
    <row r="2565" spans="1:30">
      <c r="A2565" s="49"/>
      <c r="B2565" s="49"/>
      <c r="C2565" s="49"/>
      <c r="D2565" s="49"/>
      <c r="E2565" s="49"/>
      <c r="F2565" s="49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  <c r="AD2565" s="49"/>
    </row>
    <row r="2566" spans="1:30">
      <c r="A2566" s="49"/>
      <c r="B2566" s="49"/>
      <c r="C2566" s="49"/>
      <c r="D2566" s="49"/>
      <c r="E2566" s="49"/>
      <c r="F2566" s="49"/>
      <c r="G2566" s="49"/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  <c r="AD2566" s="49"/>
    </row>
    <row r="2567" spans="1:30">
      <c r="A2567" s="49"/>
      <c r="B2567" s="49"/>
      <c r="C2567" s="49"/>
      <c r="D2567" s="49"/>
      <c r="E2567" s="49"/>
      <c r="F2567" s="49"/>
      <c r="G2567" s="49"/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</row>
    <row r="2568" spans="1:30">
      <c r="A2568" s="49"/>
      <c r="B2568" s="49"/>
      <c r="C2568" s="49"/>
      <c r="D2568" s="49"/>
      <c r="E2568" s="49"/>
      <c r="F2568" s="49"/>
      <c r="G2568" s="49"/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  <c r="AD2568" s="49"/>
    </row>
    <row r="2569" spans="1:30">
      <c r="A2569" s="49"/>
      <c r="B2569" s="49"/>
      <c r="C2569" s="49"/>
      <c r="D2569" s="49"/>
      <c r="E2569" s="49"/>
      <c r="F2569" s="49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</row>
    <row r="2570" spans="1:30">
      <c r="A2570" s="49"/>
      <c r="B2570" s="49"/>
      <c r="C2570" s="49"/>
      <c r="D2570" s="49"/>
      <c r="E2570" s="49"/>
      <c r="F2570" s="49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  <c r="AD2570" s="49"/>
    </row>
    <row r="2571" spans="1:30">
      <c r="A2571" s="49"/>
      <c r="B2571" s="49"/>
      <c r="C2571" s="49"/>
      <c r="D2571" s="49"/>
      <c r="E2571" s="49"/>
      <c r="F2571" s="49"/>
      <c r="G2571" s="49"/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</row>
    <row r="2572" spans="1:30">
      <c r="A2572" s="49"/>
      <c r="B2572" s="49"/>
      <c r="C2572" s="49"/>
      <c r="D2572" s="49"/>
      <c r="E2572" s="49"/>
      <c r="F2572" s="49"/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  <c r="AD2572" s="49"/>
    </row>
    <row r="2573" spans="1:30">
      <c r="A2573" s="49"/>
      <c r="B2573" s="49"/>
      <c r="C2573" s="49"/>
      <c r="D2573" s="49"/>
      <c r="E2573" s="49"/>
      <c r="F2573" s="49"/>
      <c r="G2573" s="49"/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49"/>
    </row>
    <row r="2574" spans="1:30">
      <c r="A2574" s="49"/>
      <c r="B2574" s="49"/>
      <c r="C2574" s="49"/>
      <c r="D2574" s="49"/>
      <c r="E2574" s="49"/>
      <c r="F2574" s="49"/>
      <c r="G2574" s="49"/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</row>
    <row r="2575" spans="1:30">
      <c r="A2575" s="49"/>
      <c r="B2575" s="49"/>
      <c r="C2575" s="49"/>
      <c r="D2575" s="49"/>
      <c r="E2575" s="49"/>
      <c r="F2575" s="49"/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49"/>
    </row>
    <row r="2576" spans="1:30">
      <c r="A2576" s="49"/>
      <c r="B2576" s="49"/>
      <c r="C2576" s="49"/>
      <c r="D2576" s="49"/>
      <c r="E2576" s="49"/>
      <c r="F2576" s="49"/>
      <c r="G2576" s="49"/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</row>
    <row r="2577" spans="1:30">
      <c r="A2577" s="49"/>
      <c r="B2577" s="49"/>
      <c r="C2577" s="49"/>
      <c r="D2577" s="49"/>
      <c r="E2577" s="49"/>
      <c r="F2577" s="49"/>
      <c r="G2577" s="49"/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49"/>
    </row>
    <row r="2578" spans="1:30">
      <c r="A2578" s="49"/>
      <c r="B2578" s="49"/>
      <c r="C2578" s="49"/>
      <c r="D2578" s="49"/>
      <c r="E2578" s="49"/>
      <c r="F2578" s="49"/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</row>
    <row r="2579" spans="1:30">
      <c r="A2579" s="49"/>
      <c r="B2579" s="49"/>
      <c r="C2579" s="49"/>
      <c r="D2579" s="49"/>
      <c r="E2579" s="49"/>
      <c r="F2579" s="49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</row>
    <row r="2580" spans="1:30">
      <c r="A2580" s="49"/>
      <c r="B2580" s="49"/>
      <c r="C2580" s="49"/>
      <c r="D2580" s="49"/>
      <c r="E2580" s="49"/>
      <c r="F2580" s="49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</row>
    <row r="2581" spans="1:30">
      <c r="A2581" s="49"/>
      <c r="B2581" s="49"/>
      <c r="C2581" s="49"/>
      <c r="D2581" s="49"/>
      <c r="E2581" s="49"/>
      <c r="F2581" s="49"/>
      <c r="G2581" s="49"/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</row>
    <row r="2582" spans="1:30">
      <c r="A2582" s="49"/>
      <c r="B2582" s="49"/>
      <c r="C2582" s="49"/>
      <c r="D2582" s="49"/>
      <c r="E2582" s="49"/>
      <c r="F2582" s="49"/>
      <c r="G2582" s="49"/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</row>
    <row r="2583" spans="1:30">
      <c r="A2583" s="49"/>
      <c r="B2583" s="49"/>
      <c r="C2583" s="49"/>
      <c r="D2583" s="49"/>
      <c r="E2583" s="49"/>
      <c r="F2583" s="49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</row>
    <row r="2584" spans="1:30">
      <c r="A2584" s="49"/>
      <c r="B2584" s="49"/>
      <c r="C2584" s="49"/>
      <c r="D2584" s="49"/>
      <c r="E2584" s="49"/>
      <c r="F2584" s="49"/>
      <c r="G2584" s="49"/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</row>
    <row r="2585" spans="1:30">
      <c r="A2585" s="49"/>
      <c r="B2585" s="49"/>
      <c r="C2585" s="49"/>
      <c r="D2585" s="49"/>
      <c r="E2585" s="49"/>
      <c r="F2585" s="49"/>
      <c r="G2585" s="49"/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</row>
    <row r="2586" spans="1:30">
      <c r="A2586" s="49"/>
      <c r="B2586" s="49"/>
      <c r="C2586" s="49"/>
      <c r="D2586" s="49"/>
      <c r="E2586" s="49"/>
      <c r="F2586" s="49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</row>
    <row r="2587" spans="1:30">
      <c r="A2587" s="49"/>
      <c r="B2587" s="49"/>
      <c r="C2587" s="49"/>
      <c r="D2587" s="49"/>
      <c r="E2587" s="49"/>
      <c r="F2587" s="49"/>
      <c r="G2587" s="49"/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  <c r="AD2587" s="49"/>
    </row>
    <row r="2588" spans="1:30">
      <c r="A2588" s="49"/>
      <c r="B2588" s="49"/>
      <c r="C2588" s="49"/>
      <c r="D2588" s="49"/>
      <c r="E2588" s="49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</row>
    <row r="2589" spans="1:30">
      <c r="A2589" s="49"/>
      <c r="B2589" s="49"/>
      <c r="C2589" s="49"/>
      <c r="D2589" s="49"/>
      <c r="E2589" s="49"/>
      <c r="F2589" s="49"/>
      <c r="G2589" s="49"/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  <c r="AD2589" s="49"/>
    </row>
    <row r="2590" spans="1:30">
      <c r="A2590" s="49"/>
      <c r="B2590" s="49"/>
      <c r="C2590" s="49"/>
      <c r="D2590" s="49"/>
      <c r="E2590" s="49"/>
      <c r="F2590" s="49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49"/>
    </row>
    <row r="2591" spans="1:30">
      <c r="A2591" s="49"/>
      <c r="B2591" s="49"/>
      <c r="C2591" s="49"/>
      <c r="D2591" s="49"/>
      <c r="E2591" s="49"/>
      <c r="F2591" s="49"/>
      <c r="G2591" s="49"/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</row>
    <row r="2592" spans="1:30">
      <c r="A2592" s="49"/>
      <c r="B2592" s="49"/>
      <c r="C2592" s="49"/>
      <c r="D2592" s="49"/>
      <c r="E2592" s="49"/>
      <c r="F2592" s="49"/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</row>
    <row r="2593" spans="1:30">
      <c r="A2593" s="49"/>
      <c r="B2593" s="49"/>
      <c r="C2593" s="49"/>
      <c r="D2593" s="49"/>
      <c r="E2593" s="49"/>
      <c r="F2593" s="49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  <c r="AD2593" s="49"/>
    </row>
    <row r="2594" spans="1:30">
      <c r="A2594" s="49"/>
      <c r="B2594" s="49"/>
      <c r="C2594" s="49"/>
      <c r="D2594" s="49"/>
      <c r="E2594" s="49"/>
      <c r="F2594" s="49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</row>
    <row r="2595" spans="1:30">
      <c r="A2595" s="49"/>
      <c r="B2595" s="49"/>
      <c r="C2595" s="49"/>
      <c r="D2595" s="49"/>
      <c r="E2595" s="49"/>
      <c r="F2595" s="49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  <c r="AD2595" s="49"/>
    </row>
    <row r="2596" spans="1:30">
      <c r="A2596" s="49"/>
      <c r="B2596" s="49"/>
      <c r="C2596" s="49"/>
      <c r="D2596" s="49"/>
      <c r="E2596" s="49"/>
      <c r="F2596" s="49"/>
      <c r="G2596" s="49"/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</row>
    <row r="2597" spans="1:30">
      <c r="A2597" s="49"/>
      <c r="B2597" s="49"/>
      <c r="C2597" s="49"/>
      <c r="D2597" s="49"/>
      <c r="E2597" s="49"/>
      <c r="F2597" s="49"/>
      <c r="G2597" s="49"/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  <c r="AD2597" s="49"/>
    </row>
    <row r="2598" spans="1:30">
      <c r="A2598" s="49"/>
      <c r="B2598" s="49"/>
      <c r="C2598" s="49"/>
      <c r="D2598" s="49"/>
      <c r="E2598" s="49"/>
      <c r="F2598" s="49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</row>
    <row r="2599" spans="1:30">
      <c r="A2599" s="49"/>
      <c r="B2599" s="49"/>
      <c r="C2599" s="49"/>
      <c r="D2599" s="49"/>
      <c r="E2599" s="49"/>
      <c r="F2599" s="49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</row>
    <row r="2600" spans="1:30">
      <c r="A2600" s="49"/>
      <c r="B2600" s="49"/>
      <c r="C2600" s="49"/>
      <c r="D2600" s="49"/>
      <c r="E2600" s="49"/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49"/>
    </row>
    <row r="2601" spans="1:30">
      <c r="A2601" s="49"/>
      <c r="B2601" s="49"/>
      <c r="C2601" s="49"/>
      <c r="D2601" s="49"/>
      <c r="E2601" s="49"/>
      <c r="F2601" s="49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  <c r="AD2601" s="49"/>
    </row>
    <row r="2602" spans="1:30">
      <c r="A2602" s="49"/>
      <c r="B2602" s="49"/>
      <c r="C2602" s="49"/>
      <c r="D2602" s="49"/>
      <c r="E2602" s="49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49"/>
    </row>
    <row r="2603" spans="1:30">
      <c r="A2603" s="49"/>
      <c r="B2603" s="49"/>
      <c r="C2603" s="49"/>
      <c r="D2603" s="49"/>
      <c r="E2603" s="49"/>
      <c r="F2603" s="49"/>
      <c r="G2603" s="49"/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  <c r="AD2603" s="49"/>
    </row>
    <row r="2604" spans="1:30">
      <c r="A2604" s="49"/>
      <c r="B2604" s="49"/>
      <c r="C2604" s="49"/>
      <c r="D2604" s="49"/>
      <c r="E2604" s="49"/>
      <c r="F2604" s="49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49"/>
    </row>
    <row r="2605" spans="1:30">
      <c r="A2605" s="49"/>
      <c r="B2605" s="49"/>
      <c r="C2605" s="49"/>
      <c r="D2605" s="49"/>
      <c r="E2605" s="49"/>
      <c r="F2605" s="49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  <c r="AD2605" s="49"/>
    </row>
    <row r="2606" spans="1:30">
      <c r="A2606" s="49"/>
      <c r="B2606" s="49"/>
      <c r="C2606" s="49"/>
      <c r="D2606" s="49"/>
      <c r="E2606" s="49"/>
      <c r="F2606" s="49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  <c r="AD2606" s="49"/>
    </row>
    <row r="2607" spans="1:30">
      <c r="A2607" s="49"/>
      <c r="B2607" s="49"/>
      <c r="C2607" s="49"/>
      <c r="D2607" s="49"/>
      <c r="E2607" s="49"/>
      <c r="F2607" s="49"/>
      <c r="G2607" s="49"/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  <c r="AD2607" s="49"/>
    </row>
    <row r="2608" spans="1:30">
      <c r="A2608" s="49"/>
      <c r="B2608" s="49"/>
      <c r="C2608" s="49"/>
      <c r="D2608" s="49"/>
      <c r="E2608" s="49"/>
      <c r="F2608" s="49"/>
      <c r="G2608" s="49"/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</row>
    <row r="2609" spans="1:30">
      <c r="A2609" s="49"/>
      <c r="B2609" s="49"/>
      <c r="C2609" s="49"/>
      <c r="D2609" s="49"/>
      <c r="E2609" s="49"/>
      <c r="F2609" s="49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  <c r="AD2609" s="49"/>
    </row>
    <row r="2610" spans="1:30">
      <c r="A2610" s="49"/>
      <c r="B2610" s="49"/>
      <c r="C2610" s="49"/>
      <c r="D2610" s="49"/>
      <c r="E2610" s="49"/>
      <c r="F2610" s="49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  <c r="AD2610" s="49"/>
    </row>
    <row r="2611" spans="1:30">
      <c r="A2611" s="49"/>
      <c r="B2611" s="49"/>
      <c r="C2611" s="49"/>
      <c r="D2611" s="49"/>
      <c r="E2611" s="49"/>
      <c r="F2611" s="49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  <c r="AD2611" s="49"/>
    </row>
    <row r="2612" spans="1:30">
      <c r="A2612" s="49"/>
      <c r="B2612" s="49"/>
      <c r="C2612" s="49"/>
      <c r="D2612" s="49"/>
      <c r="E2612" s="49"/>
      <c r="F2612" s="49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  <c r="AD2612" s="49"/>
    </row>
    <row r="2613" spans="1:30">
      <c r="A2613" s="49"/>
      <c r="B2613" s="49"/>
      <c r="C2613" s="49"/>
      <c r="D2613" s="49"/>
      <c r="E2613" s="49"/>
      <c r="F2613" s="49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  <c r="AD2613" s="49"/>
    </row>
    <row r="2614" spans="1:30">
      <c r="A2614" s="49"/>
      <c r="B2614" s="49"/>
      <c r="C2614" s="49"/>
      <c r="D2614" s="49"/>
      <c r="E2614" s="49"/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  <c r="AD2614" s="49"/>
    </row>
    <row r="2615" spans="1:30">
      <c r="A2615" s="49"/>
      <c r="B2615" s="49"/>
      <c r="C2615" s="49"/>
      <c r="D2615" s="49"/>
      <c r="E2615" s="49"/>
      <c r="F2615" s="49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  <c r="AD2615" s="49"/>
    </row>
    <row r="2616" spans="1:30">
      <c r="A2616" s="49"/>
      <c r="B2616" s="49"/>
      <c r="C2616" s="49"/>
      <c r="D2616" s="49"/>
      <c r="E2616" s="49"/>
      <c r="F2616" s="49"/>
      <c r="G2616" s="49"/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</row>
    <row r="2617" spans="1:30">
      <c r="A2617" s="49"/>
      <c r="B2617" s="49"/>
      <c r="C2617" s="49"/>
      <c r="D2617" s="49"/>
      <c r="E2617" s="49"/>
      <c r="F2617" s="49"/>
      <c r="G2617" s="49"/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49"/>
    </row>
    <row r="2618" spans="1:30">
      <c r="A2618" s="49"/>
      <c r="B2618" s="49"/>
      <c r="C2618" s="49"/>
      <c r="D2618" s="49"/>
      <c r="E2618" s="49"/>
      <c r="F2618" s="49"/>
      <c r="G2618" s="49"/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49"/>
    </row>
    <row r="2619" spans="1:30">
      <c r="A2619" s="49"/>
      <c r="B2619" s="49"/>
      <c r="C2619" s="49"/>
      <c r="D2619" s="49"/>
      <c r="E2619" s="49"/>
      <c r="F2619" s="49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</row>
    <row r="2620" spans="1:30">
      <c r="A2620" s="49"/>
      <c r="B2620" s="49"/>
      <c r="C2620" s="49"/>
      <c r="D2620" s="49"/>
      <c r="E2620" s="49"/>
      <c r="F2620" s="49"/>
      <c r="G2620" s="49"/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</row>
    <row r="2621" spans="1:30">
      <c r="A2621" s="49"/>
      <c r="B2621" s="49"/>
      <c r="C2621" s="49"/>
      <c r="D2621" s="49"/>
      <c r="E2621" s="49"/>
      <c r="F2621" s="49"/>
      <c r="G2621" s="49"/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</row>
    <row r="2622" spans="1:30">
      <c r="A2622" s="49"/>
      <c r="B2622" s="49"/>
      <c r="C2622" s="49"/>
      <c r="D2622" s="49"/>
      <c r="E2622" s="49"/>
      <c r="F2622" s="49"/>
      <c r="G2622" s="49"/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</row>
    <row r="2623" spans="1:30">
      <c r="A2623" s="49"/>
      <c r="B2623" s="49"/>
      <c r="C2623" s="49"/>
      <c r="D2623" s="49"/>
      <c r="E2623" s="49"/>
      <c r="F2623" s="49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</row>
    <row r="2624" spans="1:30">
      <c r="A2624" s="49"/>
      <c r="B2624" s="49"/>
      <c r="C2624" s="49"/>
      <c r="D2624" s="49"/>
      <c r="E2624" s="49"/>
      <c r="F2624" s="49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49"/>
    </row>
    <row r="2625" spans="1:30">
      <c r="A2625" s="49"/>
      <c r="B2625" s="49"/>
      <c r="C2625" s="49"/>
      <c r="D2625" s="49"/>
      <c r="E2625" s="49"/>
      <c r="F2625" s="49"/>
      <c r="G2625" s="49"/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</row>
    <row r="2626" spans="1:30">
      <c r="A2626" s="49"/>
      <c r="B2626" s="49"/>
      <c r="C2626" s="49"/>
      <c r="D2626" s="49"/>
      <c r="E2626" s="49"/>
      <c r="F2626" s="49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</row>
    <row r="2627" spans="1:30">
      <c r="A2627" s="49"/>
      <c r="B2627" s="49"/>
      <c r="C2627" s="49"/>
      <c r="D2627" s="49"/>
      <c r="E2627" s="49"/>
      <c r="F2627" s="49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</row>
    <row r="2628" spans="1:30">
      <c r="A2628" s="49"/>
      <c r="B2628" s="49"/>
      <c r="C2628" s="49"/>
      <c r="D2628" s="49"/>
      <c r="E2628" s="49"/>
      <c r="F2628" s="49"/>
      <c r="G2628" s="49"/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</row>
    <row r="2629" spans="1:30">
      <c r="A2629" s="49"/>
      <c r="B2629" s="49"/>
      <c r="C2629" s="49"/>
      <c r="D2629" s="49"/>
      <c r="E2629" s="49"/>
      <c r="F2629" s="49"/>
      <c r="G2629" s="49"/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49"/>
    </row>
    <row r="2630" spans="1:30">
      <c r="A2630" s="49"/>
      <c r="B2630" s="49"/>
      <c r="C2630" s="49"/>
      <c r="D2630" s="49"/>
      <c r="E2630" s="49"/>
      <c r="F2630" s="49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</row>
    <row r="2631" spans="1:30">
      <c r="A2631" s="49"/>
      <c r="B2631" s="49"/>
      <c r="C2631" s="49"/>
      <c r="D2631" s="49"/>
      <c r="E2631" s="49"/>
      <c r="F2631" s="49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</row>
    <row r="2632" spans="1:30">
      <c r="A2632" s="49"/>
      <c r="B2632" s="49"/>
      <c r="C2632" s="49"/>
      <c r="D2632" s="49"/>
      <c r="E2632" s="49"/>
      <c r="F2632" s="49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49"/>
    </row>
    <row r="2633" spans="1:30">
      <c r="A2633" s="49"/>
      <c r="B2633" s="49"/>
      <c r="C2633" s="49"/>
      <c r="D2633" s="49"/>
      <c r="E2633" s="49"/>
      <c r="F2633" s="49"/>
      <c r="G2633" s="49"/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</row>
    <row r="2634" spans="1:30">
      <c r="A2634" s="49"/>
      <c r="B2634" s="49"/>
      <c r="C2634" s="49"/>
      <c r="D2634" s="49"/>
      <c r="E2634" s="49"/>
      <c r="F2634" s="49"/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</row>
    <row r="2635" spans="1:30">
      <c r="A2635" s="49"/>
      <c r="B2635" s="49"/>
      <c r="C2635" s="49"/>
      <c r="D2635" s="49"/>
      <c r="E2635" s="49"/>
      <c r="F2635" s="49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</row>
    <row r="2636" spans="1:30">
      <c r="A2636" s="49"/>
      <c r="B2636" s="49"/>
      <c r="C2636" s="49"/>
      <c r="D2636" s="49"/>
      <c r="E2636" s="49"/>
      <c r="F2636" s="49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</row>
    <row r="2637" spans="1:30">
      <c r="A2637" s="49"/>
      <c r="B2637" s="49"/>
      <c r="C2637" s="49"/>
      <c r="D2637" s="49"/>
      <c r="E2637" s="49"/>
      <c r="F2637" s="49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</row>
    <row r="2638" spans="1:30">
      <c r="A2638" s="49"/>
      <c r="B2638" s="49"/>
      <c r="C2638" s="49"/>
      <c r="D2638" s="49"/>
      <c r="E2638" s="49"/>
      <c r="F2638" s="49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</row>
    <row r="2639" spans="1:30">
      <c r="A2639" s="49"/>
      <c r="B2639" s="49"/>
      <c r="C2639" s="49"/>
      <c r="D2639" s="49"/>
      <c r="E2639" s="49"/>
      <c r="F2639" s="49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49"/>
    </row>
    <row r="2640" spans="1:30">
      <c r="A2640" s="49"/>
      <c r="B2640" s="49"/>
      <c r="C2640" s="49"/>
      <c r="D2640" s="49"/>
      <c r="E2640" s="49"/>
      <c r="F2640" s="49"/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49"/>
    </row>
    <row r="2641" spans="1:30">
      <c r="A2641" s="49"/>
      <c r="B2641" s="49"/>
      <c r="C2641" s="49"/>
      <c r="D2641" s="49"/>
      <c r="E2641" s="49"/>
      <c r="F2641" s="49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</row>
    <row r="2642" spans="1:30">
      <c r="A2642" s="49"/>
      <c r="B2642" s="49"/>
      <c r="C2642" s="49"/>
      <c r="D2642" s="49"/>
      <c r="E2642" s="49"/>
      <c r="F2642" s="49"/>
      <c r="G2642" s="49"/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49"/>
    </row>
    <row r="2643" spans="1:30">
      <c r="A2643" s="49"/>
      <c r="B2643" s="49"/>
      <c r="C2643" s="49"/>
      <c r="D2643" s="49"/>
      <c r="E2643" s="49"/>
      <c r="F2643" s="49"/>
      <c r="G2643" s="49"/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</row>
    <row r="2644" spans="1:30">
      <c r="A2644" s="49"/>
      <c r="B2644" s="49"/>
      <c r="C2644" s="49"/>
      <c r="D2644" s="49"/>
      <c r="E2644" s="49"/>
      <c r="F2644" s="49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</row>
    <row r="2645" spans="1:30">
      <c r="A2645" s="49"/>
      <c r="B2645" s="49"/>
      <c r="C2645" s="49"/>
      <c r="D2645" s="49"/>
      <c r="E2645" s="49"/>
      <c r="F2645" s="49"/>
      <c r="G2645" s="49"/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49"/>
    </row>
    <row r="2646" spans="1:30">
      <c r="A2646" s="49"/>
      <c r="B2646" s="49"/>
      <c r="C2646" s="49"/>
      <c r="D2646" s="49"/>
      <c r="E2646" s="49"/>
      <c r="F2646" s="49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</row>
    <row r="2647" spans="1:30">
      <c r="A2647" s="49"/>
      <c r="B2647" s="49"/>
      <c r="C2647" s="49"/>
      <c r="D2647" s="49"/>
      <c r="E2647" s="49"/>
      <c r="F2647" s="49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</row>
    <row r="2648" spans="1:30">
      <c r="A2648" s="49"/>
      <c r="B2648" s="49"/>
      <c r="C2648" s="49"/>
      <c r="D2648" s="49"/>
      <c r="E2648" s="49"/>
      <c r="F2648" s="49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</row>
    <row r="2649" spans="1:30">
      <c r="A2649" s="49"/>
      <c r="B2649" s="49"/>
      <c r="C2649" s="49"/>
      <c r="D2649" s="49"/>
      <c r="E2649" s="49"/>
      <c r="F2649" s="49"/>
      <c r="G2649" s="49"/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</row>
    <row r="2650" spans="1:30">
      <c r="A2650" s="49"/>
      <c r="B2650" s="49"/>
      <c r="C2650" s="49"/>
      <c r="D2650" s="49"/>
      <c r="E2650" s="49"/>
      <c r="F2650" s="49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</row>
    <row r="2651" spans="1:30">
      <c r="A2651" s="49"/>
      <c r="B2651" s="49"/>
      <c r="C2651" s="49"/>
      <c r="D2651" s="49"/>
      <c r="E2651" s="49"/>
      <c r="F2651" s="49"/>
      <c r="G2651" s="49"/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</row>
    <row r="2652" spans="1:30">
      <c r="A2652" s="49"/>
      <c r="B2652" s="49"/>
      <c r="C2652" s="49"/>
      <c r="D2652" s="49"/>
      <c r="E2652" s="49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</row>
    <row r="2653" spans="1:30">
      <c r="A2653" s="49"/>
      <c r="B2653" s="49"/>
      <c r="C2653" s="49"/>
      <c r="D2653" s="49"/>
      <c r="E2653" s="49"/>
      <c r="F2653" s="49"/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</row>
    <row r="2654" spans="1:30">
      <c r="A2654" s="49"/>
      <c r="B2654" s="49"/>
      <c r="C2654" s="49"/>
      <c r="D2654" s="49"/>
      <c r="E2654" s="49"/>
      <c r="F2654" s="49"/>
      <c r="G2654" s="49"/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49"/>
    </row>
    <row r="2655" spans="1:30">
      <c r="A2655" s="49"/>
      <c r="B2655" s="49"/>
      <c r="C2655" s="49"/>
      <c r="D2655" s="49"/>
      <c r="E2655" s="49"/>
      <c r="F2655" s="49"/>
      <c r="G2655" s="49"/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49"/>
    </row>
    <row r="2656" spans="1:30">
      <c r="A2656" s="49"/>
      <c r="B2656" s="49"/>
      <c r="C2656" s="49"/>
      <c r="D2656" s="49"/>
      <c r="E2656" s="49"/>
      <c r="F2656" s="49"/>
      <c r="G2656" s="49"/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49"/>
    </row>
    <row r="2657" spans="1:30">
      <c r="A2657" s="49"/>
      <c r="B2657" s="49"/>
      <c r="C2657" s="49"/>
      <c r="D2657" s="49"/>
      <c r="E2657" s="49"/>
      <c r="F2657" s="49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</row>
    <row r="2658" spans="1:30">
      <c r="A2658" s="49"/>
      <c r="B2658" s="49"/>
      <c r="C2658" s="49"/>
      <c r="D2658" s="49"/>
      <c r="E2658" s="49"/>
      <c r="F2658" s="49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49"/>
    </row>
    <row r="2659" spans="1:30">
      <c r="A2659" s="49"/>
      <c r="B2659" s="49"/>
      <c r="C2659" s="49"/>
      <c r="D2659" s="49"/>
      <c r="E2659" s="49"/>
      <c r="F2659" s="49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</row>
    <row r="2660" spans="1:30">
      <c r="A2660" s="49"/>
      <c r="B2660" s="49"/>
      <c r="C2660" s="49"/>
      <c r="D2660" s="49"/>
      <c r="E2660" s="49"/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  <c r="AD2660" s="49"/>
    </row>
    <row r="2661" spans="1:30">
      <c r="A2661" s="49"/>
      <c r="B2661" s="49"/>
      <c r="C2661" s="49"/>
      <c r="D2661" s="49"/>
      <c r="E2661" s="49"/>
      <c r="F2661" s="49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  <c r="AD2661" s="49"/>
    </row>
    <row r="2662" spans="1:30">
      <c r="A2662" s="49"/>
      <c r="B2662" s="49"/>
      <c r="C2662" s="49"/>
      <c r="D2662" s="49"/>
      <c r="E2662" s="49"/>
      <c r="F2662" s="49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  <c r="AD2662" s="49"/>
    </row>
    <row r="2663" spans="1:30">
      <c r="A2663" s="49"/>
      <c r="B2663" s="49"/>
      <c r="C2663" s="49"/>
      <c r="D2663" s="49"/>
      <c r="E2663" s="49"/>
      <c r="F2663" s="49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  <c r="AD2663" s="49"/>
    </row>
    <row r="2664" spans="1:30">
      <c r="A2664" s="49"/>
      <c r="B2664" s="49"/>
      <c r="C2664" s="49"/>
      <c r="D2664" s="49"/>
      <c r="E2664" s="49"/>
      <c r="F2664" s="49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  <c r="AD2664" s="49"/>
    </row>
    <row r="2665" spans="1:30">
      <c r="A2665" s="49"/>
      <c r="B2665" s="49"/>
      <c r="C2665" s="49"/>
      <c r="D2665" s="49"/>
      <c r="E2665" s="49"/>
      <c r="F2665" s="49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  <c r="AD2665" s="49"/>
    </row>
    <row r="2666" spans="1:30">
      <c r="A2666" s="49"/>
      <c r="B2666" s="49"/>
      <c r="C2666" s="49"/>
      <c r="D2666" s="49"/>
      <c r="E2666" s="49"/>
      <c r="F2666" s="49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  <c r="AD2666" s="49"/>
    </row>
    <row r="2667" spans="1:30">
      <c r="A2667" s="49"/>
      <c r="B2667" s="49"/>
      <c r="C2667" s="49"/>
      <c r="D2667" s="49"/>
      <c r="E2667" s="49"/>
      <c r="F2667" s="49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  <c r="AD2667" s="49"/>
    </row>
    <row r="2668" spans="1:30">
      <c r="A2668" s="49"/>
      <c r="B2668" s="49"/>
      <c r="C2668" s="49"/>
      <c r="D2668" s="49"/>
      <c r="E2668" s="49"/>
      <c r="F2668" s="49"/>
      <c r="G2668" s="49"/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  <c r="AD2668" s="49"/>
    </row>
    <row r="2669" spans="1:30">
      <c r="A2669" s="49"/>
      <c r="B2669" s="49"/>
      <c r="C2669" s="49"/>
      <c r="D2669" s="49"/>
      <c r="E2669" s="49"/>
      <c r="F2669" s="49"/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</row>
    <row r="2670" spans="1:30">
      <c r="A2670" s="49"/>
      <c r="B2670" s="49"/>
      <c r="C2670" s="49"/>
      <c r="D2670" s="49"/>
      <c r="E2670" s="49"/>
      <c r="F2670" s="49"/>
      <c r="G2670" s="49"/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</row>
    <row r="2671" spans="1:30">
      <c r="A2671" s="49"/>
      <c r="B2671" s="49"/>
      <c r="C2671" s="49"/>
      <c r="D2671" s="49"/>
      <c r="E2671" s="49"/>
      <c r="F2671" s="49"/>
      <c r="G2671" s="49"/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</row>
    <row r="2672" spans="1:30">
      <c r="A2672" s="49"/>
      <c r="B2672" s="49"/>
      <c r="C2672" s="49"/>
      <c r="D2672" s="49"/>
      <c r="E2672" s="49"/>
      <c r="F2672" s="49"/>
      <c r="G2672" s="49"/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</row>
    <row r="2673" spans="1:30">
      <c r="A2673" s="49"/>
      <c r="B2673" s="49"/>
      <c r="C2673" s="49"/>
      <c r="D2673" s="49"/>
      <c r="E2673" s="49"/>
      <c r="F2673" s="49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</row>
    <row r="2674" spans="1:30">
      <c r="A2674" s="49"/>
      <c r="B2674" s="49"/>
      <c r="C2674" s="49"/>
      <c r="D2674" s="49"/>
      <c r="E2674" s="49"/>
      <c r="F2674" s="49"/>
      <c r="G2674" s="49"/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</row>
    <row r="2675" spans="1:30">
      <c r="A2675" s="49"/>
      <c r="B2675" s="49"/>
      <c r="C2675" s="49"/>
      <c r="D2675" s="49"/>
      <c r="E2675" s="49"/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49"/>
    </row>
    <row r="2676" spans="1:30">
      <c r="A2676" s="49"/>
      <c r="B2676" s="49"/>
      <c r="C2676" s="49"/>
      <c r="D2676" s="49"/>
      <c r="E2676" s="49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</row>
    <row r="2677" spans="1:30">
      <c r="A2677" s="49"/>
      <c r="B2677" s="49"/>
      <c r="C2677" s="49"/>
      <c r="D2677" s="49"/>
      <c r="E2677" s="49"/>
      <c r="F2677" s="49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</row>
    <row r="2678" spans="1:30">
      <c r="A2678" s="49"/>
      <c r="B2678" s="49"/>
      <c r="C2678" s="49"/>
      <c r="D2678" s="49"/>
      <c r="E2678" s="49"/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</row>
    <row r="2679" spans="1:30">
      <c r="A2679" s="49"/>
      <c r="B2679" s="49"/>
      <c r="C2679" s="49"/>
      <c r="D2679" s="49"/>
      <c r="E2679" s="49"/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</row>
    <row r="2680" spans="1:30">
      <c r="A2680" s="49"/>
      <c r="B2680" s="49"/>
      <c r="C2680" s="49"/>
      <c r="D2680" s="49"/>
      <c r="E2680" s="49"/>
      <c r="F2680" s="49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49"/>
    </row>
    <row r="2681" spans="1:30">
      <c r="A2681" s="49"/>
      <c r="B2681" s="49"/>
      <c r="C2681" s="49"/>
      <c r="D2681" s="49"/>
      <c r="E2681" s="49"/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</row>
    <row r="2682" spans="1:30">
      <c r="A2682" s="49"/>
      <c r="B2682" s="49"/>
      <c r="C2682" s="49"/>
      <c r="D2682" s="49"/>
      <c r="E2682" s="49"/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49"/>
    </row>
    <row r="2683" spans="1:30">
      <c r="A2683" s="49"/>
      <c r="B2683" s="49"/>
      <c r="C2683" s="49"/>
      <c r="D2683" s="49"/>
      <c r="E2683" s="49"/>
      <c r="F2683" s="49"/>
      <c r="G2683" s="49"/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</row>
    <row r="2684" spans="1:30">
      <c r="A2684" s="49"/>
      <c r="B2684" s="49"/>
      <c r="C2684" s="49"/>
      <c r="D2684" s="49"/>
      <c r="E2684" s="49"/>
      <c r="F2684" s="49"/>
      <c r="G2684" s="49"/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49"/>
    </row>
    <row r="2685" spans="1:30">
      <c r="A2685" s="49"/>
      <c r="B2685" s="49"/>
      <c r="C2685" s="49"/>
      <c r="D2685" s="49"/>
      <c r="E2685" s="49"/>
      <c r="F2685" s="49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</row>
    <row r="2686" spans="1:30">
      <c r="A2686" s="49"/>
      <c r="B2686" s="49"/>
      <c r="C2686" s="49"/>
      <c r="D2686" s="49"/>
      <c r="E2686" s="49"/>
      <c r="F2686" s="49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</row>
    <row r="2687" spans="1:30">
      <c r="A2687" s="49"/>
      <c r="B2687" s="49"/>
      <c r="C2687" s="49"/>
      <c r="D2687" s="49"/>
      <c r="E2687" s="49"/>
      <c r="F2687" s="49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49"/>
    </row>
    <row r="2688" spans="1:30">
      <c r="A2688" s="49"/>
      <c r="B2688" s="49"/>
      <c r="C2688" s="49"/>
      <c r="D2688" s="49"/>
      <c r="E2688" s="49"/>
      <c r="F2688" s="49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49"/>
    </row>
    <row r="2689" spans="1:30">
      <c r="A2689" s="49"/>
      <c r="B2689" s="49"/>
      <c r="C2689" s="49"/>
      <c r="D2689" s="49"/>
      <c r="E2689" s="49"/>
      <c r="F2689" s="49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49"/>
    </row>
    <row r="2690" spans="1:30">
      <c r="A2690" s="49"/>
      <c r="B2690" s="49"/>
      <c r="C2690" s="49"/>
      <c r="D2690" s="49"/>
      <c r="E2690" s="49"/>
      <c r="F2690" s="49"/>
      <c r="G2690" s="49"/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49"/>
    </row>
    <row r="2691" spans="1:30">
      <c r="A2691" s="49"/>
      <c r="B2691" s="49"/>
      <c r="C2691" s="49"/>
      <c r="D2691" s="49"/>
      <c r="E2691" s="49"/>
      <c r="F2691" s="49"/>
      <c r="G2691" s="49"/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49"/>
    </row>
    <row r="2692" spans="1:30">
      <c r="A2692" s="49"/>
      <c r="B2692" s="49"/>
      <c r="C2692" s="49"/>
      <c r="D2692" s="49"/>
      <c r="E2692" s="49"/>
      <c r="F2692" s="49"/>
      <c r="G2692" s="49"/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49"/>
    </row>
    <row r="2693" spans="1:30">
      <c r="A2693" s="49"/>
      <c r="B2693" s="49"/>
      <c r="C2693" s="49"/>
      <c r="D2693" s="49"/>
      <c r="E2693" s="49"/>
      <c r="F2693" s="49"/>
      <c r="G2693" s="49"/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</row>
    <row r="2694" spans="1:30">
      <c r="A2694" s="49"/>
      <c r="B2694" s="49"/>
      <c r="C2694" s="49"/>
      <c r="D2694" s="49"/>
      <c r="E2694" s="49"/>
      <c r="F2694" s="49"/>
      <c r="G2694" s="49"/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49"/>
    </row>
    <row r="2695" spans="1:30">
      <c r="A2695" s="49"/>
      <c r="B2695" s="49"/>
      <c r="C2695" s="49"/>
      <c r="D2695" s="49"/>
      <c r="E2695" s="49"/>
      <c r="F2695" s="49"/>
      <c r="G2695" s="49"/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</row>
    <row r="2696" spans="1:30">
      <c r="A2696" s="49"/>
      <c r="B2696" s="49"/>
      <c r="C2696" s="49"/>
      <c r="D2696" s="49"/>
      <c r="E2696" s="49"/>
      <c r="F2696" s="49"/>
      <c r="G2696" s="49"/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  <c r="AD2696" s="49"/>
    </row>
    <row r="2697" spans="1:30">
      <c r="A2697" s="49"/>
      <c r="B2697" s="49"/>
      <c r="C2697" s="49"/>
      <c r="D2697" s="49"/>
      <c r="E2697" s="49"/>
      <c r="F2697" s="49"/>
      <c r="G2697" s="49"/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  <c r="AD2697" s="49"/>
    </row>
    <row r="2698" spans="1:30">
      <c r="A2698" s="49"/>
      <c r="B2698" s="49"/>
      <c r="C2698" s="49"/>
      <c r="D2698" s="49"/>
      <c r="E2698" s="49"/>
      <c r="F2698" s="49"/>
      <c r="G2698" s="49"/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</row>
    <row r="2699" spans="1:30">
      <c r="A2699" s="49"/>
      <c r="B2699" s="49"/>
      <c r="C2699" s="49"/>
      <c r="D2699" s="49"/>
      <c r="E2699" s="49"/>
      <c r="F2699" s="49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</row>
    <row r="2700" spans="1:30">
      <c r="A2700" s="49"/>
      <c r="B2700" s="49"/>
      <c r="C2700" s="49"/>
      <c r="D2700" s="49"/>
      <c r="E2700" s="49"/>
      <c r="F2700" s="49"/>
      <c r="G2700" s="49"/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  <c r="AD2700" s="49"/>
    </row>
    <row r="2701" spans="1:30">
      <c r="A2701" s="49"/>
      <c r="B2701" s="49"/>
      <c r="C2701" s="49"/>
      <c r="D2701" s="49"/>
      <c r="E2701" s="49"/>
      <c r="F2701" s="49"/>
      <c r="G2701" s="49"/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  <c r="AD2701" s="49"/>
    </row>
    <row r="2702" spans="1:30">
      <c r="A2702" s="49"/>
      <c r="B2702" s="49"/>
      <c r="C2702" s="49"/>
      <c r="D2702" s="49"/>
      <c r="E2702" s="49"/>
      <c r="F2702" s="49"/>
      <c r="G2702" s="49"/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  <c r="AD2702" s="49"/>
    </row>
    <row r="2703" spans="1:30">
      <c r="A2703" s="49"/>
      <c r="B2703" s="49"/>
      <c r="C2703" s="49"/>
      <c r="D2703" s="49"/>
      <c r="E2703" s="49"/>
      <c r="F2703" s="49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  <c r="AD2703" s="49"/>
    </row>
    <row r="2704" spans="1:30">
      <c r="A2704" s="49"/>
      <c r="B2704" s="49"/>
      <c r="C2704" s="49"/>
      <c r="D2704" s="49"/>
      <c r="E2704" s="49"/>
      <c r="F2704" s="49"/>
      <c r="G2704" s="49"/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  <c r="AD2704" s="49"/>
    </row>
    <row r="2705" spans="1:30">
      <c r="A2705" s="49"/>
      <c r="B2705" s="49"/>
      <c r="C2705" s="49"/>
      <c r="D2705" s="49"/>
      <c r="E2705" s="49"/>
      <c r="F2705" s="49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  <c r="AD2705" s="49"/>
    </row>
    <row r="2706" spans="1:30">
      <c r="A2706" s="49"/>
      <c r="B2706" s="49"/>
      <c r="C2706" s="49"/>
      <c r="D2706" s="49"/>
      <c r="E2706" s="49"/>
      <c r="F2706" s="49"/>
      <c r="G2706" s="49"/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</row>
    <row r="2707" spans="1:30">
      <c r="A2707" s="49"/>
      <c r="B2707" s="49"/>
      <c r="C2707" s="49"/>
      <c r="D2707" s="49"/>
      <c r="E2707" s="49"/>
      <c r="F2707" s="49"/>
      <c r="G2707" s="49"/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  <c r="AD2707" s="49"/>
    </row>
    <row r="2708" spans="1:30">
      <c r="A2708" s="49"/>
      <c r="B2708" s="49"/>
      <c r="C2708" s="49"/>
      <c r="D2708" s="49"/>
      <c r="E2708" s="49"/>
      <c r="F2708" s="49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  <c r="AD2708" s="49"/>
    </row>
    <row r="2709" spans="1:30">
      <c r="A2709" s="49"/>
      <c r="B2709" s="49"/>
      <c r="C2709" s="49"/>
      <c r="D2709" s="49"/>
      <c r="E2709" s="49"/>
      <c r="F2709" s="49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  <c r="AD2709" s="49"/>
    </row>
    <row r="2710" spans="1:30">
      <c r="A2710" s="49"/>
      <c r="B2710" s="49"/>
      <c r="C2710" s="49"/>
      <c r="D2710" s="49"/>
      <c r="E2710" s="49"/>
      <c r="F2710" s="49"/>
      <c r="G2710" s="49"/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  <c r="AD2710" s="49"/>
    </row>
    <row r="2711" spans="1:30">
      <c r="A2711" s="49"/>
      <c r="B2711" s="49"/>
      <c r="C2711" s="49"/>
      <c r="D2711" s="49"/>
      <c r="E2711" s="49"/>
      <c r="F2711" s="49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  <c r="AD2711" s="49"/>
    </row>
    <row r="2712" spans="1:30">
      <c r="A2712" s="49"/>
      <c r="B2712" s="49"/>
      <c r="C2712" s="49"/>
      <c r="D2712" s="49"/>
      <c r="E2712" s="49"/>
      <c r="F2712" s="49"/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  <c r="AD2712" s="49"/>
    </row>
    <row r="2713" spans="1:30">
      <c r="A2713" s="49"/>
      <c r="B2713" s="49"/>
      <c r="C2713" s="49"/>
      <c r="D2713" s="49"/>
      <c r="E2713" s="49"/>
      <c r="F2713" s="49"/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  <c r="AD2713" s="49"/>
    </row>
    <row r="2714" spans="1:30">
      <c r="A2714" s="49"/>
      <c r="B2714" s="49"/>
      <c r="C2714" s="49"/>
      <c r="D2714" s="49"/>
      <c r="E2714" s="49"/>
      <c r="F2714" s="49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  <c r="AD2714" s="49"/>
    </row>
    <row r="2715" spans="1:30">
      <c r="A2715" s="49"/>
      <c r="B2715" s="49"/>
      <c r="C2715" s="49"/>
      <c r="D2715" s="49"/>
      <c r="E2715" s="49"/>
      <c r="F2715" s="49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  <c r="AD2715" s="49"/>
    </row>
    <row r="2716" spans="1:30">
      <c r="A2716" s="49"/>
      <c r="B2716" s="49"/>
      <c r="C2716" s="49"/>
      <c r="D2716" s="49"/>
      <c r="E2716" s="49"/>
      <c r="F2716" s="49"/>
      <c r="G2716" s="49"/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  <c r="AD2716" s="49"/>
    </row>
    <row r="2717" spans="1:30">
      <c r="A2717" s="49"/>
      <c r="B2717" s="49"/>
      <c r="C2717" s="49"/>
      <c r="D2717" s="49"/>
      <c r="E2717" s="49"/>
      <c r="F2717" s="49"/>
      <c r="G2717" s="49"/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  <c r="AD2717" s="49"/>
    </row>
    <row r="2718" spans="1:30">
      <c r="A2718" s="49"/>
      <c r="B2718" s="49"/>
      <c r="C2718" s="49"/>
      <c r="D2718" s="49"/>
      <c r="E2718" s="49"/>
      <c r="F2718" s="49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  <c r="AD2718" s="49"/>
    </row>
    <row r="2719" spans="1:30">
      <c r="A2719" s="49"/>
      <c r="B2719" s="49"/>
      <c r="C2719" s="49"/>
      <c r="D2719" s="49"/>
      <c r="E2719" s="49"/>
      <c r="F2719" s="49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  <c r="AD2719" s="49"/>
    </row>
    <row r="2720" spans="1:30">
      <c r="A2720" s="49"/>
      <c r="B2720" s="49"/>
      <c r="C2720" s="49"/>
      <c r="D2720" s="49"/>
      <c r="E2720" s="49"/>
      <c r="F2720" s="49"/>
      <c r="G2720" s="49"/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  <c r="AD2720" s="49"/>
    </row>
    <row r="2721" spans="1:30">
      <c r="A2721" s="49"/>
      <c r="B2721" s="49"/>
      <c r="C2721" s="49"/>
      <c r="D2721" s="49"/>
      <c r="E2721" s="49"/>
      <c r="F2721" s="49"/>
      <c r="G2721" s="49"/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  <c r="AD2721" s="49"/>
    </row>
    <row r="2722" spans="1:30">
      <c r="A2722" s="49"/>
      <c r="B2722" s="49"/>
      <c r="C2722" s="49"/>
      <c r="D2722" s="49"/>
      <c r="E2722" s="49"/>
      <c r="F2722" s="49"/>
      <c r="G2722" s="49"/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  <c r="AD2722" s="49"/>
    </row>
    <row r="2723" spans="1:30">
      <c r="A2723" s="49"/>
      <c r="B2723" s="49"/>
      <c r="C2723" s="49"/>
      <c r="D2723" s="49"/>
      <c r="E2723" s="49"/>
      <c r="F2723" s="49"/>
      <c r="G2723" s="49"/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  <c r="AD2723" s="49"/>
    </row>
    <row r="2724" spans="1:30">
      <c r="A2724" s="49"/>
      <c r="B2724" s="49"/>
      <c r="C2724" s="49"/>
      <c r="D2724" s="49"/>
      <c r="E2724" s="49"/>
      <c r="F2724" s="49"/>
      <c r="G2724" s="49"/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  <c r="AD2724" s="49"/>
    </row>
    <row r="2725" spans="1:30">
      <c r="A2725" s="49"/>
      <c r="B2725" s="49"/>
      <c r="C2725" s="49"/>
      <c r="D2725" s="49"/>
      <c r="E2725" s="49"/>
      <c r="F2725" s="49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  <c r="AD2725" s="49"/>
    </row>
    <row r="2726" spans="1:30">
      <c r="A2726" s="49"/>
      <c r="B2726" s="49"/>
      <c r="C2726" s="49"/>
      <c r="D2726" s="49"/>
      <c r="E2726" s="49"/>
      <c r="F2726" s="49"/>
      <c r="G2726" s="49"/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  <c r="AD2726" s="49"/>
    </row>
    <row r="2727" spans="1:30">
      <c r="A2727" s="49"/>
      <c r="B2727" s="49"/>
      <c r="C2727" s="49"/>
      <c r="D2727" s="49"/>
      <c r="E2727" s="49"/>
      <c r="F2727" s="49"/>
      <c r="G2727" s="49"/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  <c r="AD2727" s="49"/>
    </row>
    <row r="2728" spans="1:30">
      <c r="A2728" s="49"/>
      <c r="B2728" s="49"/>
      <c r="C2728" s="49"/>
      <c r="D2728" s="49"/>
      <c r="E2728" s="49"/>
      <c r="F2728" s="49"/>
      <c r="G2728" s="49"/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  <c r="AD2728" s="49"/>
    </row>
    <row r="2729" spans="1:30">
      <c r="A2729" s="49"/>
      <c r="B2729" s="49"/>
      <c r="C2729" s="49"/>
      <c r="D2729" s="49"/>
      <c r="E2729" s="49"/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  <c r="AD2729" s="49"/>
    </row>
    <row r="2730" spans="1:30">
      <c r="A2730" s="49"/>
      <c r="B2730" s="49"/>
      <c r="C2730" s="49"/>
      <c r="D2730" s="49"/>
      <c r="E2730" s="49"/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  <c r="AD2730" s="49"/>
    </row>
    <row r="2731" spans="1:30">
      <c r="A2731" s="49"/>
      <c r="B2731" s="49"/>
      <c r="C2731" s="49"/>
      <c r="D2731" s="49"/>
      <c r="E2731" s="49"/>
      <c r="F2731" s="49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  <c r="AD2731" s="49"/>
    </row>
    <row r="2732" spans="1:30">
      <c r="A2732" s="49"/>
      <c r="B2732" s="49"/>
      <c r="C2732" s="49"/>
      <c r="D2732" s="49"/>
      <c r="E2732" s="49"/>
      <c r="F2732" s="49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  <c r="AD2732" s="49"/>
    </row>
    <row r="2733" spans="1:30">
      <c r="A2733" s="49"/>
      <c r="B2733" s="49"/>
      <c r="C2733" s="49"/>
      <c r="D2733" s="49"/>
      <c r="E2733" s="49"/>
      <c r="F2733" s="49"/>
      <c r="G2733" s="49"/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  <c r="AD2733" s="49"/>
    </row>
    <row r="2734" spans="1:30">
      <c r="A2734" s="49"/>
      <c r="B2734" s="49"/>
      <c r="C2734" s="49"/>
      <c r="D2734" s="49"/>
      <c r="E2734" s="49"/>
      <c r="F2734" s="49"/>
      <c r="G2734" s="49"/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  <c r="AD2734" s="49"/>
    </row>
    <row r="2735" spans="1:30">
      <c r="A2735" s="49"/>
      <c r="B2735" s="49"/>
      <c r="C2735" s="49"/>
      <c r="D2735" s="49"/>
      <c r="E2735" s="49"/>
      <c r="F2735" s="49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  <c r="AD2735" s="49"/>
    </row>
    <row r="2736" spans="1:30">
      <c r="A2736" s="49"/>
      <c r="B2736" s="49"/>
      <c r="C2736" s="49"/>
      <c r="D2736" s="49"/>
      <c r="E2736" s="49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  <c r="AD2736" s="49"/>
    </row>
    <row r="2737" spans="1:30">
      <c r="A2737" s="49"/>
      <c r="B2737" s="49"/>
      <c r="C2737" s="49"/>
      <c r="D2737" s="49"/>
      <c r="E2737" s="49"/>
      <c r="F2737" s="49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  <c r="AD2737" s="49"/>
    </row>
    <row r="2738" spans="1:30">
      <c r="A2738" s="49"/>
      <c r="B2738" s="49"/>
      <c r="C2738" s="49"/>
      <c r="D2738" s="49"/>
      <c r="E2738" s="49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  <c r="AD2738" s="49"/>
    </row>
    <row r="2739" spans="1:30">
      <c r="A2739" s="49"/>
      <c r="B2739" s="49"/>
      <c r="C2739" s="49"/>
      <c r="D2739" s="49"/>
      <c r="E2739" s="49"/>
      <c r="F2739" s="49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  <c r="AD2739" s="49"/>
    </row>
    <row r="2740" spans="1:30">
      <c r="A2740" s="49"/>
      <c r="B2740" s="49"/>
      <c r="C2740" s="49"/>
      <c r="D2740" s="49"/>
      <c r="E2740" s="49"/>
      <c r="F2740" s="49"/>
      <c r="G2740" s="49"/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  <c r="AD2740" s="49"/>
    </row>
    <row r="2741" spans="1:30">
      <c r="A2741" s="49"/>
      <c r="B2741" s="49"/>
      <c r="C2741" s="49"/>
      <c r="D2741" s="49"/>
      <c r="E2741" s="49"/>
      <c r="F2741" s="49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  <c r="AD2741" s="49"/>
    </row>
    <row r="2742" spans="1:30">
      <c r="A2742" s="49"/>
      <c r="B2742" s="49"/>
      <c r="C2742" s="49"/>
      <c r="D2742" s="49"/>
      <c r="E2742" s="49"/>
      <c r="F2742" s="49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  <c r="AD2742" s="49"/>
    </row>
    <row r="2743" spans="1:30">
      <c r="A2743" s="49"/>
      <c r="B2743" s="49"/>
      <c r="C2743" s="49"/>
      <c r="D2743" s="49"/>
      <c r="E2743" s="49"/>
      <c r="F2743" s="49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  <c r="AD2743" s="49"/>
    </row>
    <row r="2744" spans="1:30">
      <c r="A2744" s="49"/>
      <c r="B2744" s="49"/>
      <c r="C2744" s="49"/>
      <c r="D2744" s="49"/>
      <c r="E2744" s="49"/>
      <c r="F2744" s="49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  <c r="AD2744" s="49"/>
    </row>
    <row r="2745" spans="1:30">
      <c r="A2745" s="49"/>
      <c r="B2745" s="49"/>
      <c r="C2745" s="49"/>
      <c r="D2745" s="49"/>
      <c r="E2745" s="49"/>
      <c r="F2745" s="49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  <c r="AD2745" s="49"/>
    </row>
    <row r="2746" spans="1:30">
      <c r="A2746" s="49"/>
      <c r="B2746" s="49"/>
      <c r="C2746" s="49"/>
      <c r="D2746" s="49"/>
      <c r="E2746" s="49"/>
      <c r="F2746" s="49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  <c r="AD2746" s="49"/>
    </row>
    <row r="2747" spans="1:30">
      <c r="A2747" s="49"/>
      <c r="B2747" s="49"/>
      <c r="C2747" s="49"/>
      <c r="D2747" s="49"/>
      <c r="E2747" s="49"/>
      <c r="F2747" s="49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  <c r="AD2747" s="49"/>
    </row>
    <row r="2748" spans="1:30">
      <c r="A2748" s="49"/>
      <c r="B2748" s="49"/>
      <c r="C2748" s="49"/>
      <c r="D2748" s="49"/>
      <c r="E2748" s="49"/>
      <c r="F2748" s="49"/>
      <c r="G2748" s="49"/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  <c r="AD2748" s="49"/>
    </row>
    <row r="2749" spans="1:30">
      <c r="A2749" s="49"/>
      <c r="B2749" s="49"/>
      <c r="C2749" s="49"/>
      <c r="D2749" s="49"/>
      <c r="E2749" s="49"/>
      <c r="F2749" s="49"/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  <c r="AD2749" s="49"/>
    </row>
    <row r="2750" spans="1:30">
      <c r="A2750" s="49"/>
      <c r="B2750" s="49"/>
      <c r="C2750" s="49"/>
      <c r="D2750" s="49"/>
      <c r="E2750" s="49"/>
      <c r="F2750" s="49"/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  <c r="AD2750" s="49"/>
    </row>
    <row r="2751" spans="1:30">
      <c r="A2751" s="49"/>
      <c r="B2751" s="49"/>
      <c r="C2751" s="49"/>
      <c r="D2751" s="49"/>
      <c r="E2751" s="49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49"/>
    </row>
    <row r="2752" spans="1:30">
      <c r="A2752" s="49"/>
      <c r="B2752" s="49"/>
      <c r="C2752" s="49"/>
      <c r="D2752" s="49"/>
      <c r="E2752" s="49"/>
      <c r="F2752" s="49"/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  <c r="AD2752" s="49"/>
    </row>
    <row r="2753" spans="1:30">
      <c r="A2753" s="49"/>
      <c r="B2753" s="49"/>
      <c r="C2753" s="49"/>
      <c r="D2753" s="49"/>
      <c r="E2753" s="49"/>
      <c r="F2753" s="49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49"/>
    </row>
    <row r="2754" spans="1:30">
      <c r="A2754" s="49"/>
      <c r="B2754" s="49"/>
      <c r="C2754" s="49"/>
      <c r="D2754" s="49"/>
      <c r="E2754" s="49"/>
      <c r="F2754" s="49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  <c r="AD2754" s="49"/>
    </row>
    <row r="2755" spans="1:30">
      <c r="A2755" s="49"/>
      <c r="B2755" s="49"/>
      <c r="C2755" s="49"/>
      <c r="D2755" s="49"/>
      <c r="E2755" s="49"/>
      <c r="F2755" s="49"/>
      <c r="G2755" s="49"/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  <c r="AD2755" s="49"/>
    </row>
    <row r="2756" spans="1:30">
      <c r="A2756" s="49"/>
      <c r="B2756" s="49"/>
      <c r="C2756" s="49"/>
      <c r="D2756" s="49"/>
      <c r="E2756" s="49"/>
      <c r="F2756" s="49"/>
      <c r="G2756" s="49"/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  <c r="AD2756" s="49"/>
    </row>
    <row r="2757" spans="1:30">
      <c r="A2757" s="49"/>
      <c r="B2757" s="49"/>
      <c r="C2757" s="49"/>
      <c r="D2757" s="49"/>
      <c r="E2757" s="49"/>
      <c r="F2757" s="49"/>
      <c r="G2757" s="49"/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  <c r="AD2757" s="49"/>
    </row>
    <row r="2758" spans="1:30">
      <c r="A2758" s="49"/>
      <c r="B2758" s="49"/>
      <c r="C2758" s="49"/>
      <c r="D2758" s="49"/>
      <c r="E2758" s="49"/>
      <c r="F2758" s="49"/>
      <c r="G2758" s="49"/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  <c r="AD2758" s="49"/>
    </row>
    <row r="2759" spans="1:30">
      <c r="A2759" s="49"/>
      <c r="B2759" s="49"/>
      <c r="C2759" s="49"/>
      <c r="D2759" s="49"/>
      <c r="E2759" s="49"/>
      <c r="F2759" s="49"/>
      <c r="G2759" s="49"/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  <c r="AD2759" s="49"/>
    </row>
    <row r="2760" spans="1:30">
      <c r="A2760" s="49"/>
      <c r="B2760" s="49"/>
      <c r="C2760" s="49"/>
      <c r="D2760" s="49"/>
      <c r="E2760" s="49"/>
      <c r="F2760" s="49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49"/>
    </row>
    <row r="2761" spans="1:30">
      <c r="A2761" s="49"/>
      <c r="B2761" s="49"/>
      <c r="C2761" s="49"/>
      <c r="D2761" s="49"/>
      <c r="E2761" s="49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49"/>
    </row>
    <row r="2762" spans="1:30">
      <c r="A2762" s="49"/>
      <c r="B2762" s="49"/>
      <c r="C2762" s="49"/>
      <c r="D2762" s="49"/>
      <c r="E2762" s="49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  <c r="AD2762" s="49"/>
    </row>
    <row r="2763" spans="1:30">
      <c r="A2763" s="49"/>
      <c r="B2763" s="49"/>
      <c r="C2763" s="49"/>
      <c r="D2763" s="49"/>
      <c r="E2763" s="49"/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  <c r="AD2763" s="49"/>
    </row>
    <row r="2764" spans="1:30">
      <c r="A2764" s="49"/>
      <c r="B2764" s="49"/>
      <c r="C2764" s="49"/>
      <c r="D2764" s="49"/>
      <c r="E2764" s="49"/>
      <c r="F2764" s="49"/>
      <c r="G2764" s="49"/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  <c r="AD2764" s="49"/>
    </row>
    <row r="2765" spans="1:30">
      <c r="A2765" s="49"/>
      <c r="B2765" s="49"/>
      <c r="C2765" s="49"/>
      <c r="D2765" s="49"/>
      <c r="E2765" s="49"/>
      <c r="F2765" s="49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  <c r="AD2765" s="49"/>
    </row>
    <row r="2766" spans="1:30">
      <c r="A2766" s="49"/>
      <c r="B2766" s="49"/>
      <c r="C2766" s="49"/>
      <c r="D2766" s="49"/>
      <c r="E2766" s="49"/>
      <c r="F2766" s="49"/>
      <c r="G2766" s="49"/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  <c r="AD2766" s="49"/>
    </row>
    <row r="2767" spans="1:30">
      <c r="A2767" s="49"/>
      <c r="B2767" s="49"/>
      <c r="C2767" s="49"/>
      <c r="D2767" s="49"/>
      <c r="E2767" s="49"/>
      <c r="F2767" s="49"/>
      <c r="G2767" s="49"/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  <c r="AD2767" s="49"/>
    </row>
    <row r="2768" spans="1:30">
      <c r="A2768" s="49"/>
      <c r="B2768" s="49"/>
      <c r="C2768" s="49"/>
      <c r="D2768" s="49"/>
      <c r="E2768" s="49"/>
      <c r="F2768" s="49"/>
      <c r="G2768" s="49"/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  <c r="AD2768" s="49"/>
    </row>
    <row r="2769" spans="1:30">
      <c r="A2769" s="49"/>
      <c r="B2769" s="49"/>
      <c r="C2769" s="49"/>
      <c r="D2769" s="49"/>
      <c r="E2769" s="49"/>
      <c r="F2769" s="49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  <c r="AD2769" s="49"/>
    </row>
    <row r="2770" spans="1:30">
      <c r="A2770" s="49"/>
      <c r="B2770" s="49"/>
      <c r="C2770" s="49"/>
      <c r="D2770" s="49"/>
      <c r="E2770" s="49"/>
      <c r="F2770" s="49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  <c r="AD2770" s="49"/>
    </row>
    <row r="2771" spans="1:30">
      <c r="A2771" s="49"/>
      <c r="B2771" s="49"/>
      <c r="C2771" s="49"/>
      <c r="D2771" s="49"/>
      <c r="E2771" s="49"/>
      <c r="F2771" s="49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  <c r="AD2771" s="49"/>
    </row>
    <row r="2772" spans="1:30">
      <c r="A2772" s="49"/>
      <c r="B2772" s="49"/>
      <c r="C2772" s="49"/>
      <c r="D2772" s="49"/>
      <c r="E2772" s="49"/>
      <c r="F2772" s="49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  <c r="AD2772" s="49"/>
    </row>
    <row r="2773" spans="1:30">
      <c r="A2773" s="49"/>
      <c r="B2773" s="49"/>
      <c r="C2773" s="49"/>
      <c r="D2773" s="49"/>
      <c r="E2773" s="49"/>
      <c r="F2773" s="49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  <c r="AD2773" s="49"/>
    </row>
    <row r="2774" spans="1:30">
      <c r="A2774" s="49"/>
      <c r="B2774" s="49"/>
      <c r="C2774" s="49"/>
      <c r="D2774" s="49"/>
      <c r="E2774" s="49"/>
      <c r="F2774" s="49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  <c r="AD2774" s="49"/>
    </row>
    <row r="2775" spans="1:30">
      <c r="A2775" s="49"/>
      <c r="B2775" s="49"/>
      <c r="C2775" s="49"/>
      <c r="D2775" s="49"/>
      <c r="E2775" s="49"/>
      <c r="F2775" s="49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  <c r="AD2775" s="49"/>
    </row>
    <row r="2776" spans="1:30">
      <c r="A2776" s="49"/>
      <c r="B2776" s="49"/>
      <c r="C2776" s="49"/>
      <c r="D2776" s="49"/>
      <c r="E2776" s="49"/>
      <c r="F2776" s="49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  <c r="AD2776" s="49"/>
    </row>
    <row r="2777" spans="1:30">
      <c r="A2777" s="49"/>
      <c r="B2777" s="49"/>
      <c r="C2777" s="49"/>
      <c r="D2777" s="49"/>
      <c r="E2777" s="49"/>
      <c r="F2777" s="49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  <c r="AD2777" s="49"/>
    </row>
    <row r="2778" spans="1:30">
      <c r="A2778" s="49"/>
      <c r="B2778" s="49"/>
      <c r="C2778" s="49"/>
      <c r="D2778" s="49"/>
      <c r="E2778" s="49"/>
      <c r="F2778" s="49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  <c r="AD2778" s="49"/>
    </row>
    <row r="2779" spans="1:30">
      <c r="A2779" s="49"/>
      <c r="B2779" s="49"/>
      <c r="C2779" s="49"/>
      <c r="D2779" s="49"/>
      <c r="E2779" s="49"/>
      <c r="F2779" s="49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  <c r="AD2779" s="49"/>
    </row>
    <row r="2780" spans="1:30">
      <c r="A2780" s="49"/>
      <c r="B2780" s="49"/>
      <c r="C2780" s="49"/>
      <c r="D2780" s="49"/>
      <c r="E2780" s="49"/>
      <c r="F2780" s="49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  <c r="AD2780" s="49"/>
    </row>
    <row r="2781" spans="1:30">
      <c r="A2781" s="49"/>
      <c r="B2781" s="49"/>
      <c r="C2781" s="49"/>
      <c r="D2781" s="49"/>
      <c r="E2781" s="49"/>
      <c r="F2781" s="49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  <c r="AD2781" s="49"/>
    </row>
    <row r="2782" spans="1:30">
      <c r="A2782" s="49"/>
      <c r="B2782" s="49"/>
      <c r="C2782" s="49"/>
      <c r="D2782" s="49"/>
      <c r="E2782" s="49"/>
      <c r="F2782" s="49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  <c r="AD2782" s="49"/>
    </row>
    <row r="2783" spans="1:30">
      <c r="A2783" s="49"/>
      <c r="B2783" s="49"/>
      <c r="C2783" s="49"/>
      <c r="D2783" s="49"/>
      <c r="E2783" s="49"/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  <c r="AD2783" s="49"/>
    </row>
    <row r="2784" spans="1:30">
      <c r="A2784" s="49"/>
      <c r="B2784" s="49"/>
      <c r="C2784" s="49"/>
      <c r="D2784" s="49"/>
      <c r="E2784" s="49"/>
      <c r="F2784" s="49"/>
      <c r="G2784" s="49"/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  <c r="AD2784" s="49"/>
    </row>
    <row r="2785" spans="1:30">
      <c r="A2785" s="49"/>
      <c r="B2785" s="49"/>
      <c r="C2785" s="49"/>
      <c r="D2785" s="49"/>
      <c r="E2785" s="49"/>
      <c r="F2785" s="49"/>
      <c r="G2785" s="49"/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  <c r="AD2785" s="49"/>
    </row>
    <row r="2786" spans="1:30">
      <c r="A2786" s="49"/>
      <c r="B2786" s="49"/>
      <c r="C2786" s="49"/>
      <c r="D2786" s="49"/>
      <c r="E2786" s="49"/>
      <c r="F2786" s="49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  <c r="AD2786" s="49"/>
    </row>
    <row r="2787" spans="1:30">
      <c r="A2787" s="49"/>
      <c r="B2787" s="49"/>
      <c r="C2787" s="49"/>
      <c r="D2787" s="49"/>
      <c r="E2787" s="49"/>
      <c r="F2787" s="49"/>
      <c r="G2787" s="49"/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  <c r="AD2787" s="49"/>
    </row>
    <row r="2788" spans="1:30">
      <c r="A2788" s="49"/>
      <c r="B2788" s="49"/>
      <c r="C2788" s="49"/>
      <c r="D2788" s="49"/>
      <c r="E2788" s="49"/>
      <c r="F2788" s="49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  <c r="AD2788" s="49"/>
    </row>
    <row r="2789" spans="1:30">
      <c r="A2789" s="49"/>
      <c r="B2789" s="49"/>
      <c r="C2789" s="49"/>
      <c r="D2789" s="49"/>
      <c r="E2789" s="49"/>
      <c r="F2789" s="49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  <c r="AD2789" s="49"/>
    </row>
    <row r="2790" spans="1:30">
      <c r="A2790" s="49"/>
      <c r="B2790" s="49"/>
      <c r="C2790" s="49"/>
      <c r="D2790" s="49"/>
      <c r="E2790" s="49"/>
      <c r="F2790" s="49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  <c r="AD2790" s="49"/>
    </row>
    <row r="2791" spans="1:30">
      <c r="A2791" s="49"/>
      <c r="B2791" s="49"/>
      <c r="C2791" s="49"/>
      <c r="D2791" s="49"/>
      <c r="E2791" s="49"/>
      <c r="F2791" s="49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  <c r="AD2791" s="49"/>
    </row>
    <row r="2792" spans="1:30">
      <c r="A2792" s="49"/>
      <c r="B2792" s="49"/>
      <c r="C2792" s="49"/>
      <c r="D2792" s="49"/>
      <c r="E2792" s="49"/>
      <c r="F2792" s="49"/>
      <c r="G2792" s="49"/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  <c r="AD2792" s="49"/>
    </row>
    <row r="2793" spans="1:30">
      <c r="A2793" s="49"/>
      <c r="B2793" s="49"/>
      <c r="C2793" s="49"/>
      <c r="D2793" s="49"/>
      <c r="E2793" s="49"/>
      <c r="F2793" s="49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  <c r="AD2793" s="49"/>
    </row>
    <row r="2794" spans="1:30">
      <c r="A2794" s="49"/>
      <c r="B2794" s="49"/>
      <c r="C2794" s="49"/>
      <c r="D2794" s="49"/>
      <c r="E2794" s="49"/>
      <c r="F2794" s="49"/>
      <c r="G2794" s="49"/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  <c r="AD2794" s="49"/>
    </row>
    <row r="2795" spans="1:30">
      <c r="A2795" s="49"/>
      <c r="B2795" s="49"/>
      <c r="C2795" s="49"/>
      <c r="D2795" s="49"/>
      <c r="E2795" s="49"/>
      <c r="F2795" s="49"/>
      <c r="G2795" s="49"/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  <c r="AD2795" s="49"/>
    </row>
    <row r="2796" spans="1:30">
      <c r="A2796" s="49"/>
      <c r="B2796" s="49"/>
      <c r="C2796" s="49"/>
      <c r="D2796" s="49"/>
      <c r="E2796" s="49"/>
      <c r="F2796" s="49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  <c r="AD2796" s="49"/>
    </row>
    <row r="2797" spans="1:30">
      <c r="A2797" s="49"/>
      <c r="B2797" s="49"/>
      <c r="C2797" s="49"/>
      <c r="D2797" s="49"/>
      <c r="E2797" s="49"/>
      <c r="F2797" s="49"/>
      <c r="G2797" s="49"/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  <c r="AD2797" s="49"/>
    </row>
    <row r="2798" spans="1:30">
      <c r="A2798" s="49"/>
      <c r="B2798" s="49"/>
      <c r="C2798" s="49"/>
      <c r="D2798" s="49"/>
      <c r="E2798" s="49"/>
      <c r="F2798" s="49"/>
      <c r="G2798" s="49"/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  <c r="AD2798" s="49"/>
    </row>
    <row r="2799" spans="1:30">
      <c r="A2799" s="49"/>
      <c r="B2799" s="49"/>
      <c r="C2799" s="49"/>
      <c r="D2799" s="49"/>
      <c r="E2799" s="49"/>
      <c r="F2799" s="49"/>
      <c r="G2799" s="49"/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  <c r="AD2799" s="49"/>
    </row>
    <row r="2800" spans="1:30">
      <c r="A2800" s="49"/>
      <c r="B2800" s="49"/>
      <c r="C2800" s="49"/>
      <c r="D2800" s="49"/>
      <c r="E2800" s="49"/>
      <c r="F2800" s="49"/>
      <c r="G2800" s="49"/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  <c r="AD2800" s="49"/>
    </row>
    <row r="2801" spans="1:30">
      <c r="A2801" s="49"/>
      <c r="B2801" s="49"/>
      <c r="C2801" s="49"/>
      <c r="D2801" s="49"/>
      <c r="E2801" s="49"/>
      <c r="F2801" s="49"/>
      <c r="G2801" s="49"/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  <c r="AD2801" s="49"/>
    </row>
    <row r="2802" spans="1:30">
      <c r="A2802" s="49"/>
      <c r="B2802" s="49"/>
      <c r="C2802" s="49"/>
      <c r="D2802" s="49"/>
      <c r="E2802" s="49"/>
      <c r="F2802" s="49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  <c r="AD2802" s="49"/>
    </row>
    <row r="2803" spans="1:30">
      <c r="A2803" s="49"/>
      <c r="B2803" s="49"/>
      <c r="C2803" s="49"/>
      <c r="D2803" s="49"/>
      <c r="E2803" s="49"/>
      <c r="F2803" s="49"/>
      <c r="G2803" s="49"/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  <c r="AD2803" s="49"/>
    </row>
    <row r="2804" spans="1:30">
      <c r="A2804" s="49"/>
      <c r="B2804" s="49"/>
      <c r="C2804" s="49"/>
      <c r="D2804" s="49"/>
      <c r="E2804" s="49"/>
      <c r="F2804" s="49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  <c r="AD2804" s="49"/>
    </row>
    <row r="2805" spans="1:30">
      <c r="A2805" s="49"/>
      <c r="B2805" s="49"/>
      <c r="C2805" s="49"/>
      <c r="D2805" s="49"/>
      <c r="E2805" s="49"/>
      <c r="F2805" s="49"/>
      <c r="G2805" s="49"/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  <c r="AD2805" s="49"/>
    </row>
    <row r="2806" spans="1:30">
      <c r="A2806" s="49"/>
      <c r="B2806" s="49"/>
      <c r="C2806" s="49"/>
      <c r="D2806" s="49"/>
      <c r="E2806" s="49"/>
      <c r="F2806" s="49"/>
      <c r="G2806" s="49"/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  <c r="AD2806" s="49"/>
    </row>
    <row r="2807" spans="1:30">
      <c r="A2807" s="49"/>
      <c r="B2807" s="49"/>
      <c r="C2807" s="49"/>
      <c r="D2807" s="49"/>
      <c r="E2807" s="49"/>
      <c r="F2807" s="49"/>
      <c r="G2807" s="49"/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  <c r="AD2807" s="49"/>
    </row>
    <row r="2808" spans="1:30">
      <c r="A2808" s="49"/>
      <c r="B2808" s="49"/>
      <c r="C2808" s="49"/>
      <c r="D2808" s="49"/>
      <c r="E2808" s="49"/>
      <c r="F2808" s="49"/>
      <c r="G2808" s="49"/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  <c r="AD2808" s="49"/>
    </row>
    <row r="2809" spans="1:30">
      <c r="A2809" s="49"/>
      <c r="B2809" s="49"/>
      <c r="C2809" s="49"/>
      <c r="D2809" s="49"/>
      <c r="E2809" s="49"/>
      <c r="F2809" s="49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  <c r="AD2809" s="49"/>
    </row>
    <row r="2810" spans="1:30">
      <c r="A2810" s="49"/>
      <c r="B2810" s="49"/>
      <c r="C2810" s="49"/>
      <c r="D2810" s="49"/>
      <c r="E2810" s="49"/>
      <c r="F2810" s="49"/>
      <c r="G2810" s="49"/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  <c r="AD2810" s="49"/>
    </row>
    <row r="2811" spans="1:30">
      <c r="A2811" s="49"/>
      <c r="B2811" s="49"/>
      <c r="C2811" s="49"/>
      <c r="D2811" s="49"/>
      <c r="E2811" s="49"/>
      <c r="F2811" s="49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  <c r="AD2811" s="49"/>
    </row>
    <row r="2812" spans="1:30">
      <c r="A2812" s="49"/>
      <c r="B2812" s="49"/>
      <c r="C2812" s="49"/>
      <c r="D2812" s="49"/>
      <c r="E2812" s="49"/>
      <c r="F2812" s="49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  <c r="AD2812" s="49"/>
    </row>
    <row r="2813" spans="1:30">
      <c r="A2813" s="49"/>
      <c r="B2813" s="49"/>
      <c r="C2813" s="49"/>
      <c r="D2813" s="49"/>
      <c r="E2813" s="49"/>
      <c r="F2813" s="49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  <c r="AD2813" s="49"/>
    </row>
    <row r="2814" spans="1:30">
      <c r="A2814" s="49"/>
      <c r="B2814" s="49"/>
      <c r="C2814" s="49"/>
      <c r="D2814" s="49"/>
      <c r="E2814" s="49"/>
      <c r="F2814" s="49"/>
      <c r="G2814" s="49"/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  <c r="AD2814" s="49"/>
    </row>
    <row r="2815" spans="1:30">
      <c r="A2815" s="49"/>
      <c r="B2815" s="49"/>
      <c r="C2815" s="49"/>
      <c r="D2815" s="49"/>
      <c r="E2815" s="49"/>
      <c r="F2815" s="49"/>
      <c r="G2815" s="49"/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  <c r="AD2815" s="49"/>
    </row>
    <row r="2816" spans="1:30">
      <c r="A2816" s="49"/>
      <c r="B2816" s="49"/>
      <c r="C2816" s="49"/>
      <c r="D2816" s="49"/>
      <c r="E2816" s="49"/>
      <c r="F2816" s="49"/>
      <c r="G2816" s="49"/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  <c r="AD2816" s="49"/>
    </row>
    <row r="2817" spans="1:30">
      <c r="A2817" s="49"/>
      <c r="B2817" s="49"/>
      <c r="C2817" s="49"/>
      <c r="D2817" s="49"/>
      <c r="E2817" s="49"/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  <c r="AD2817" s="49"/>
    </row>
    <row r="2818" spans="1:30">
      <c r="A2818" s="49"/>
      <c r="B2818" s="49"/>
      <c r="C2818" s="49"/>
      <c r="D2818" s="49"/>
      <c r="E2818" s="49"/>
      <c r="F2818" s="49"/>
      <c r="G2818" s="49"/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  <c r="AD2818" s="49"/>
    </row>
    <row r="2819" spans="1:30">
      <c r="A2819" s="49"/>
      <c r="B2819" s="49"/>
      <c r="C2819" s="49"/>
      <c r="D2819" s="49"/>
      <c r="E2819" s="49"/>
      <c r="F2819" s="49"/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  <c r="AD2819" s="49"/>
    </row>
    <row r="2820" spans="1:30">
      <c r="A2820" s="49"/>
      <c r="B2820" s="49"/>
      <c r="C2820" s="49"/>
      <c r="D2820" s="49"/>
      <c r="E2820" s="49"/>
      <c r="F2820" s="49"/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  <c r="AD2820" s="49"/>
    </row>
    <row r="2821" spans="1:30">
      <c r="A2821" s="49"/>
      <c r="B2821" s="49"/>
      <c r="C2821" s="49"/>
      <c r="D2821" s="49"/>
      <c r="E2821" s="49"/>
      <c r="F2821" s="49"/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  <c r="AD2821" s="49"/>
    </row>
    <row r="2822" spans="1:30">
      <c r="A2822" s="49"/>
      <c r="B2822" s="49"/>
      <c r="C2822" s="49"/>
      <c r="D2822" s="49"/>
      <c r="E2822" s="49"/>
      <c r="F2822" s="49"/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  <c r="AD2822" s="49"/>
    </row>
    <row r="2823" spans="1:30">
      <c r="A2823" s="49"/>
      <c r="B2823" s="49"/>
      <c r="C2823" s="49"/>
      <c r="D2823" s="49"/>
      <c r="E2823" s="49"/>
      <c r="F2823" s="49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  <c r="AD2823" s="49"/>
    </row>
    <row r="2824" spans="1:30">
      <c r="A2824" s="49"/>
      <c r="B2824" s="49"/>
      <c r="C2824" s="49"/>
      <c r="D2824" s="49"/>
      <c r="E2824" s="49"/>
      <c r="F2824" s="49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  <c r="AD2824" s="49"/>
    </row>
    <row r="2825" spans="1:30">
      <c r="A2825" s="49"/>
      <c r="B2825" s="49"/>
      <c r="C2825" s="49"/>
      <c r="D2825" s="49"/>
      <c r="E2825" s="49"/>
      <c r="F2825" s="49"/>
      <c r="G2825" s="49"/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  <c r="AD2825" s="49"/>
    </row>
    <row r="2826" spans="1:30">
      <c r="A2826" s="49"/>
      <c r="B2826" s="49"/>
      <c r="C2826" s="49"/>
      <c r="D2826" s="49"/>
      <c r="E2826" s="49"/>
      <c r="F2826" s="49"/>
      <c r="G2826" s="49"/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  <c r="AD2826" s="49"/>
    </row>
    <row r="2827" spans="1:30">
      <c r="A2827" s="49"/>
      <c r="B2827" s="49"/>
      <c r="C2827" s="49"/>
      <c r="D2827" s="49"/>
      <c r="E2827" s="49"/>
      <c r="F2827" s="49"/>
      <c r="G2827" s="49"/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  <c r="AD2827" s="49"/>
    </row>
    <row r="2828" spans="1:30">
      <c r="A2828" s="49"/>
      <c r="B2828" s="49"/>
      <c r="C2828" s="49"/>
      <c r="D2828" s="49"/>
      <c r="E2828" s="49"/>
      <c r="F2828" s="49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  <c r="AD2828" s="49"/>
    </row>
    <row r="2829" spans="1:30">
      <c r="A2829" s="49"/>
      <c r="B2829" s="49"/>
      <c r="C2829" s="49"/>
      <c r="D2829" s="49"/>
      <c r="E2829" s="49"/>
      <c r="F2829" s="49"/>
      <c r="G2829" s="49"/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  <c r="AD2829" s="49"/>
    </row>
    <row r="2830" spans="1:30">
      <c r="A2830" s="49"/>
      <c r="B2830" s="49"/>
      <c r="C2830" s="49"/>
      <c r="D2830" s="49"/>
      <c r="E2830" s="49"/>
      <c r="F2830" s="49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  <c r="AD2830" s="49"/>
    </row>
    <row r="2831" spans="1:30">
      <c r="A2831" s="49"/>
      <c r="B2831" s="49"/>
      <c r="C2831" s="49"/>
      <c r="D2831" s="49"/>
      <c r="E2831" s="49"/>
      <c r="F2831" s="49"/>
      <c r="G2831" s="49"/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  <c r="AD2831" s="49"/>
    </row>
    <row r="2832" spans="1:30">
      <c r="A2832" s="49"/>
      <c r="B2832" s="49"/>
      <c r="C2832" s="49"/>
      <c r="D2832" s="49"/>
      <c r="E2832" s="49"/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  <c r="AD2832" s="49"/>
    </row>
    <row r="2833" spans="1:30">
      <c r="A2833" s="49"/>
      <c r="B2833" s="49"/>
      <c r="C2833" s="49"/>
      <c r="D2833" s="49"/>
      <c r="E2833" s="49"/>
      <c r="F2833" s="49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  <c r="AD2833" s="49"/>
    </row>
    <row r="2834" spans="1:30">
      <c r="A2834" s="49"/>
      <c r="B2834" s="49"/>
      <c r="C2834" s="49"/>
      <c r="D2834" s="49"/>
      <c r="E2834" s="49"/>
      <c r="F2834" s="49"/>
      <c r="G2834" s="49"/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  <c r="AD2834" s="49"/>
    </row>
    <row r="2835" spans="1:30">
      <c r="A2835" s="49"/>
      <c r="B2835" s="49"/>
      <c r="C2835" s="49"/>
      <c r="D2835" s="49"/>
      <c r="E2835" s="49"/>
      <c r="F2835" s="49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  <c r="AD2835" s="49"/>
    </row>
    <row r="2836" spans="1:30">
      <c r="A2836" s="49"/>
      <c r="B2836" s="49"/>
      <c r="C2836" s="49"/>
      <c r="D2836" s="49"/>
      <c r="E2836" s="49"/>
      <c r="F2836" s="49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  <c r="AD2836" s="49"/>
    </row>
    <row r="2837" spans="1:30">
      <c r="A2837" s="49"/>
      <c r="B2837" s="49"/>
      <c r="C2837" s="49"/>
      <c r="D2837" s="49"/>
      <c r="E2837" s="49"/>
      <c r="F2837" s="49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  <c r="AD2837" s="49"/>
    </row>
    <row r="2838" spans="1:30">
      <c r="A2838" s="49"/>
      <c r="B2838" s="49"/>
      <c r="C2838" s="49"/>
      <c r="D2838" s="49"/>
      <c r="E2838" s="49"/>
      <c r="F2838" s="49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  <c r="AD2838" s="49"/>
    </row>
    <row r="2839" spans="1:30">
      <c r="A2839" s="49"/>
      <c r="B2839" s="49"/>
      <c r="C2839" s="49"/>
      <c r="D2839" s="49"/>
      <c r="E2839" s="49"/>
      <c r="F2839" s="49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  <c r="AD2839" s="49"/>
    </row>
    <row r="2840" spans="1:30">
      <c r="A2840" s="49"/>
      <c r="B2840" s="49"/>
      <c r="C2840" s="49"/>
      <c r="D2840" s="49"/>
      <c r="E2840" s="49"/>
      <c r="F2840" s="49"/>
      <c r="G2840" s="49"/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  <c r="AD2840" s="49"/>
    </row>
    <row r="2841" spans="1:30">
      <c r="A2841" s="49"/>
      <c r="B2841" s="49"/>
      <c r="C2841" s="49"/>
      <c r="D2841" s="49"/>
      <c r="E2841" s="49"/>
      <c r="F2841" s="49"/>
      <c r="G2841" s="49"/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  <c r="AD2841" s="49"/>
    </row>
    <row r="2842" spans="1:30">
      <c r="A2842" s="49"/>
      <c r="B2842" s="49"/>
      <c r="C2842" s="49"/>
      <c r="D2842" s="49"/>
      <c r="E2842" s="49"/>
      <c r="F2842" s="49"/>
      <c r="G2842" s="49"/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  <c r="AD2842" s="49"/>
    </row>
    <row r="2843" spans="1:30">
      <c r="A2843" s="49"/>
      <c r="B2843" s="49"/>
      <c r="C2843" s="49"/>
      <c r="D2843" s="49"/>
      <c r="E2843" s="49"/>
      <c r="F2843" s="49"/>
      <c r="G2843" s="49"/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  <c r="AD2843" s="49"/>
    </row>
    <row r="2844" spans="1:30">
      <c r="A2844" s="49"/>
      <c r="B2844" s="49"/>
      <c r="C2844" s="49"/>
      <c r="D2844" s="49"/>
      <c r="E2844" s="49"/>
      <c r="F2844" s="49"/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  <c r="AD2844" s="49"/>
    </row>
    <row r="2845" spans="1:30">
      <c r="A2845" s="49"/>
      <c r="B2845" s="49"/>
      <c r="C2845" s="49"/>
      <c r="D2845" s="49"/>
      <c r="E2845" s="49"/>
      <c r="F2845" s="49"/>
      <c r="G2845" s="49"/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  <c r="AD2845" s="49"/>
    </row>
    <row r="2846" spans="1:30">
      <c r="A2846" s="49"/>
      <c r="B2846" s="49"/>
      <c r="C2846" s="49"/>
      <c r="D2846" s="49"/>
      <c r="E2846" s="49"/>
      <c r="F2846" s="49"/>
      <c r="G2846" s="49"/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  <c r="AD2846" s="49"/>
    </row>
    <row r="2847" spans="1:30">
      <c r="A2847" s="49"/>
      <c r="B2847" s="49"/>
      <c r="C2847" s="49"/>
      <c r="D2847" s="49"/>
      <c r="E2847" s="49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  <c r="AD2847" s="49"/>
    </row>
    <row r="2848" spans="1:30">
      <c r="A2848" s="49"/>
      <c r="B2848" s="49"/>
      <c r="C2848" s="49"/>
      <c r="D2848" s="49"/>
      <c r="E2848" s="49"/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  <c r="AD2848" s="49"/>
    </row>
    <row r="2849" spans="1:30">
      <c r="A2849" s="49"/>
      <c r="B2849" s="49"/>
      <c r="C2849" s="49"/>
      <c r="D2849" s="49"/>
      <c r="E2849" s="49"/>
      <c r="F2849" s="49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  <c r="AD2849" s="49"/>
    </row>
    <row r="2850" spans="1:30">
      <c r="A2850" s="49"/>
      <c r="B2850" s="49"/>
      <c r="C2850" s="49"/>
      <c r="D2850" s="49"/>
      <c r="E2850" s="49"/>
      <c r="F2850" s="49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  <c r="AD2850" s="49"/>
    </row>
    <row r="2851" spans="1:30">
      <c r="A2851" s="49"/>
      <c r="B2851" s="49"/>
      <c r="C2851" s="49"/>
      <c r="D2851" s="49"/>
      <c r="E2851" s="49"/>
      <c r="F2851" s="49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  <c r="AD2851" s="49"/>
    </row>
    <row r="2852" spans="1:30">
      <c r="A2852" s="49"/>
      <c r="B2852" s="49"/>
      <c r="C2852" s="49"/>
      <c r="D2852" s="49"/>
      <c r="E2852" s="49"/>
      <c r="F2852" s="49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  <c r="AD2852" s="49"/>
    </row>
    <row r="2853" spans="1:30">
      <c r="A2853" s="49"/>
      <c r="B2853" s="49"/>
      <c r="C2853" s="49"/>
      <c r="D2853" s="49"/>
      <c r="E2853" s="49"/>
      <c r="F2853" s="49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  <c r="AD2853" s="49"/>
    </row>
    <row r="2854" spans="1:30">
      <c r="A2854" s="49"/>
      <c r="B2854" s="49"/>
      <c r="C2854" s="49"/>
      <c r="D2854" s="49"/>
      <c r="E2854" s="49"/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  <c r="AD2854" s="49"/>
    </row>
    <row r="2855" spans="1:30">
      <c r="A2855" s="49"/>
      <c r="B2855" s="49"/>
      <c r="C2855" s="49"/>
      <c r="D2855" s="49"/>
      <c r="E2855" s="49"/>
      <c r="F2855" s="49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  <c r="AD2855" s="49"/>
    </row>
    <row r="2856" spans="1:30">
      <c r="A2856" s="49"/>
      <c r="B2856" s="49"/>
      <c r="C2856" s="49"/>
      <c r="D2856" s="49"/>
      <c r="E2856" s="49"/>
      <c r="F2856" s="49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  <c r="AD2856" s="49"/>
    </row>
    <row r="2857" spans="1:30">
      <c r="A2857" s="49"/>
      <c r="B2857" s="49"/>
      <c r="C2857" s="49"/>
      <c r="D2857" s="49"/>
      <c r="E2857" s="49"/>
      <c r="F2857" s="49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  <c r="AD2857" s="49"/>
    </row>
    <row r="2858" spans="1:30">
      <c r="A2858" s="49"/>
      <c r="B2858" s="49"/>
      <c r="C2858" s="49"/>
      <c r="D2858" s="49"/>
      <c r="E2858" s="49"/>
      <c r="F2858" s="49"/>
      <c r="G2858" s="49"/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  <c r="AD2858" s="49"/>
    </row>
    <row r="2859" spans="1:30">
      <c r="A2859" s="49"/>
      <c r="B2859" s="49"/>
      <c r="C2859" s="49"/>
      <c r="D2859" s="49"/>
      <c r="E2859" s="49"/>
      <c r="F2859" s="49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  <c r="AD2859" s="49"/>
    </row>
    <row r="2860" spans="1:30">
      <c r="A2860" s="49"/>
      <c r="B2860" s="49"/>
      <c r="C2860" s="49"/>
      <c r="D2860" s="49"/>
      <c r="E2860" s="49"/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  <c r="AD2860" s="49"/>
    </row>
    <row r="2861" spans="1:30">
      <c r="A2861" s="49"/>
      <c r="B2861" s="49"/>
      <c r="C2861" s="49"/>
      <c r="D2861" s="49"/>
      <c r="E2861" s="49"/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  <c r="AD2861" s="49"/>
    </row>
    <row r="2862" spans="1:30">
      <c r="A2862" s="49"/>
      <c r="B2862" s="49"/>
      <c r="C2862" s="49"/>
      <c r="D2862" s="49"/>
      <c r="E2862" s="49"/>
      <c r="F2862" s="49"/>
      <c r="G2862" s="49"/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49"/>
      <c r="AA2862" s="49"/>
      <c r="AB2862" s="49"/>
      <c r="AC2862" s="49"/>
      <c r="AD2862" s="49"/>
    </row>
    <row r="2863" spans="1:30">
      <c r="A2863" s="49"/>
      <c r="B2863" s="49"/>
      <c r="C2863" s="49"/>
      <c r="D2863" s="49"/>
      <c r="E2863" s="49"/>
      <c r="F2863" s="49"/>
      <c r="G2863" s="49"/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49"/>
      <c r="AA2863" s="49"/>
      <c r="AB2863" s="49"/>
      <c r="AC2863" s="49"/>
      <c r="AD2863" s="49"/>
    </row>
    <row r="2864" spans="1:30">
      <c r="A2864" s="49"/>
      <c r="B2864" s="49"/>
      <c r="C2864" s="49"/>
      <c r="D2864" s="49"/>
      <c r="E2864" s="49"/>
      <c r="F2864" s="49"/>
      <c r="G2864" s="49"/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49"/>
      <c r="AA2864" s="49"/>
      <c r="AB2864" s="49"/>
      <c r="AC2864" s="49"/>
      <c r="AD2864" s="49"/>
    </row>
    <row r="2865" spans="1:30">
      <c r="A2865" s="49"/>
      <c r="B2865" s="49"/>
      <c r="C2865" s="49"/>
      <c r="D2865" s="49"/>
      <c r="E2865" s="49"/>
      <c r="F2865" s="49"/>
      <c r="G2865" s="49"/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49"/>
      <c r="AA2865" s="49"/>
      <c r="AB2865" s="49"/>
      <c r="AC2865" s="49"/>
      <c r="AD2865" s="49"/>
    </row>
    <row r="2866" spans="1:30">
      <c r="A2866" s="49"/>
      <c r="B2866" s="49"/>
      <c r="C2866" s="49"/>
      <c r="D2866" s="49"/>
      <c r="E2866" s="49"/>
      <c r="F2866" s="49"/>
      <c r="G2866" s="49"/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  <c r="AD2866" s="49"/>
    </row>
    <row r="2867" spans="1:30">
      <c r="A2867" s="49"/>
      <c r="B2867" s="49"/>
      <c r="C2867" s="49"/>
      <c r="D2867" s="49"/>
      <c r="E2867" s="49"/>
      <c r="F2867" s="49"/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  <c r="AD2867" s="49"/>
    </row>
    <row r="2868" spans="1:30">
      <c r="A2868" s="49"/>
      <c r="B2868" s="49"/>
      <c r="C2868" s="49"/>
      <c r="D2868" s="49"/>
      <c r="E2868" s="49"/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  <c r="AD2868" s="49"/>
    </row>
    <row r="2869" spans="1:30">
      <c r="A2869" s="49"/>
      <c r="B2869" s="49"/>
      <c r="C2869" s="49"/>
      <c r="D2869" s="49"/>
      <c r="E2869" s="49"/>
      <c r="F2869" s="49"/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  <c r="AD2869" s="49"/>
    </row>
    <row r="2870" spans="1:30">
      <c r="A2870" s="49"/>
      <c r="B2870" s="49"/>
      <c r="C2870" s="49"/>
      <c r="D2870" s="49"/>
      <c r="E2870" s="49"/>
      <c r="F2870" s="49"/>
      <c r="G2870" s="49"/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  <c r="AD2870" s="49"/>
    </row>
    <row r="2871" spans="1:30">
      <c r="A2871" s="49"/>
      <c r="B2871" s="49"/>
      <c r="C2871" s="49"/>
      <c r="D2871" s="49"/>
      <c r="E2871" s="49"/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  <c r="AD2871" s="49"/>
    </row>
    <row r="2872" spans="1:30">
      <c r="A2872" s="49"/>
      <c r="B2872" s="49"/>
      <c r="C2872" s="49"/>
      <c r="D2872" s="49"/>
      <c r="E2872" s="49"/>
      <c r="F2872" s="49"/>
      <c r="G2872" s="49"/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  <c r="AD2872" s="49"/>
    </row>
    <row r="2873" spans="1:30">
      <c r="A2873" s="49"/>
      <c r="B2873" s="49"/>
      <c r="C2873" s="49"/>
      <c r="D2873" s="49"/>
      <c r="E2873" s="49"/>
      <c r="F2873" s="49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  <c r="AD2873" s="49"/>
    </row>
    <row r="2874" spans="1:30">
      <c r="A2874" s="49"/>
      <c r="B2874" s="49"/>
      <c r="C2874" s="49"/>
      <c r="D2874" s="49"/>
      <c r="E2874" s="49"/>
      <c r="F2874" s="49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  <c r="AD2874" s="49"/>
    </row>
    <row r="2875" spans="1:30">
      <c r="A2875" s="49"/>
      <c r="B2875" s="49"/>
      <c r="C2875" s="49"/>
      <c r="D2875" s="49"/>
      <c r="E2875" s="49"/>
      <c r="F2875" s="49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  <c r="AD2875" s="49"/>
    </row>
    <row r="2876" spans="1:30">
      <c r="A2876" s="49"/>
      <c r="B2876" s="49"/>
      <c r="C2876" s="49"/>
      <c r="D2876" s="49"/>
      <c r="E2876" s="49"/>
      <c r="F2876" s="49"/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  <c r="AD2876" s="49"/>
    </row>
    <row r="2877" spans="1:30">
      <c r="A2877" s="49"/>
      <c r="B2877" s="49"/>
      <c r="C2877" s="49"/>
      <c r="D2877" s="49"/>
      <c r="E2877" s="49"/>
      <c r="F2877" s="49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  <c r="AD2877" s="49"/>
    </row>
    <row r="2878" spans="1:30">
      <c r="A2878" s="49"/>
      <c r="B2878" s="49"/>
      <c r="C2878" s="49"/>
      <c r="D2878" s="49"/>
      <c r="E2878" s="49"/>
      <c r="F2878" s="49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  <c r="AD2878" s="49"/>
    </row>
    <row r="2879" spans="1:30">
      <c r="A2879" s="49"/>
      <c r="B2879" s="49"/>
      <c r="C2879" s="49"/>
      <c r="D2879" s="49"/>
      <c r="E2879" s="49"/>
      <c r="F2879" s="49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  <c r="AD2879" s="49"/>
    </row>
    <row r="2880" spans="1:30">
      <c r="A2880" s="49"/>
      <c r="B2880" s="49"/>
      <c r="C2880" s="49"/>
      <c r="D2880" s="49"/>
      <c r="E2880" s="49"/>
      <c r="F2880" s="49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  <c r="AD2880" s="49"/>
    </row>
    <row r="2881" spans="1:30">
      <c r="A2881" s="49"/>
      <c r="B2881" s="49"/>
      <c r="C2881" s="49"/>
      <c r="D2881" s="49"/>
      <c r="E2881" s="49"/>
      <c r="F2881" s="49"/>
      <c r="G2881" s="49"/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  <c r="AD2881" s="49"/>
    </row>
    <row r="2882" spans="1:30">
      <c r="A2882" s="49"/>
      <c r="B2882" s="49"/>
      <c r="C2882" s="49"/>
      <c r="D2882" s="49"/>
      <c r="E2882" s="49"/>
      <c r="F2882" s="49"/>
      <c r="G2882" s="49"/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  <c r="AD2882" s="49"/>
    </row>
    <row r="2883" spans="1:30">
      <c r="A2883" s="49"/>
      <c r="B2883" s="49"/>
      <c r="C2883" s="49"/>
      <c r="D2883" s="49"/>
      <c r="E2883" s="49"/>
      <c r="F2883" s="49"/>
      <c r="G2883" s="49"/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  <c r="AD2883" s="49"/>
    </row>
    <row r="2884" spans="1:30">
      <c r="A2884" s="49"/>
      <c r="B2884" s="49"/>
      <c r="C2884" s="49"/>
      <c r="D2884" s="49"/>
      <c r="E2884" s="49"/>
      <c r="F2884" s="49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  <c r="AD2884" s="49"/>
    </row>
    <row r="2885" spans="1:30">
      <c r="A2885" s="49"/>
      <c r="B2885" s="49"/>
      <c r="C2885" s="49"/>
      <c r="D2885" s="49"/>
      <c r="E2885" s="49"/>
      <c r="F2885" s="49"/>
      <c r="G2885" s="49"/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  <c r="AD2885" s="49"/>
    </row>
    <row r="2886" spans="1:30">
      <c r="A2886" s="49"/>
      <c r="B2886" s="49"/>
      <c r="C2886" s="49"/>
      <c r="D2886" s="49"/>
      <c r="E2886" s="49"/>
      <c r="F2886" s="49"/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  <c r="AD2886" s="49"/>
    </row>
    <row r="2887" spans="1:30">
      <c r="A2887" s="49"/>
      <c r="B2887" s="49"/>
      <c r="C2887" s="49"/>
      <c r="D2887" s="49"/>
      <c r="E2887" s="49"/>
      <c r="F2887" s="49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  <c r="AD2887" s="49"/>
    </row>
    <row r="2888" spans="1:30">
      <c r="A2888" s="49"/>
      <c r="B2888" s="49"/>
      <c r="C2888" s="49"/>
      <c r="D2888" s="49"/>
      <c r="E2888" s="49"/>
      <c r="F2888" s="49"/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  <c r="AD2888" s="49"/>
    </row>
    <row r="2889" spans="1:30">
      <c r="A2889" s="49"/>
      <c r="B2889" s="49"/>
      <c r="C2889" s="49"/>
      <c r="D2889" s="49"/>
      <c r="E2889" s="49"/>
      <c r="F2889" s="49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  <c r="AD2889" s="49"/>
    </row>
    <row r="2890" spans="1:30">
      <c r="A2890" s="49"/>
      <c r="B2890" s="49"/>
      <c r="C2890" s="49"/>
      <c r="D2890" s="49"/>
      <c r="E2890" s="49"/>
      <c r="F2890" s="49"/>
      <c r="G2890" s="49"/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  <c r="AD2890" s="49"/>
    </row>
    <row r="2891" spans="1:30">
      <c r="A2891" s="49"/>
      <c r="B2891" s="49"/>
      <c r="C2891" s="49"/>
      <c r="D2891" s="49"/>
      <c r="E2891" s="49"/>
      <c r="F2891" s="49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  <c r="AD2891" s="49"/>
    </row>
    <row r="2892" spans="1:30">
      <c r="A2892" s="49"/>
      <c r="B2892" s="49"/>
      <c r="C2892" s="49"/>
      <c r="D2892" s="49"/>
      <c r="E2892" s="49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  <c r="AD2892" s="49"/>
    </row>
    <row r="2893" spans="1:30">
      <c r="A2893" s="49"/>
      <c r="B2893" s="49"/>
      <c r="C2893" s="49"/>
      <c r="D2893" s="49"/>
      <c r="E2893" s="49"/>
      <c r="F2893" s="49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  <c r="AD2893" s="49"/>
    </row>
    <row r="2894" spans="1:30">
      <c r="A2894" s="49"/>
      <c r="B2894" s="49"/>
      <c r="C2894" s="49"/>
      <c r="D2894" s="49"/>
      <c r="E2894" s="49"/>
      <c r="F2894" s="49"/>
      <c r="G2894" s="49"/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  <c r="AD2894" s="49"/>
    </row>
    <row r="2895" spans="1:30">
      <c r="A2895" s="49"/>
      <c r="B2895" s="49"/>
      <c r="C2895" s="49"/>
      <c r="D2895" s="49"/>
      <c r="E2895" s="49"/>
      <c r="F2895" s="49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  <c r="AD2895" s="49"/>
    </row>
    <row r="2896" spans="1:30">
      <c r="A2896" s="49"/>
      <c r="B2896" s="49"/>
      <c r="C2896" s="49"/>
      <c r="D2896" s="49"/>
      <c r="E2896" s="49"/>
      <c r="F2896" s="49"/>
      <c r="G2896" s="49"/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  <c r="AD2896" s="49"/>
    </row>
    <row r="2897" spans="1:30">
      <c r="A2897" s="49"/>
      <c r="B2897" s="49"/>
      <c r="C2897" s="49"/>
      <c r="D2897" s="49"/>
      <c r="E2897" s="49"/>
      <c r="F2897" s="49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  <c r="AD2897" s="49"/>
    </row>
    <row r="2898" spans="1:30">
      <c r="A2898" s="49"/>
      <c r="B2898" s="49"/>
      <c r="C2898" s="49"/>
      <c r="D2898" s="49"/>
      <c r="E2898" s="49"/>
      <c r="F2898" s="49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  <c r="AD2898" s="49"/>
    </row>
    <row r="2899" spans="1:30">
      <c r="A2899" s="49"/>
      <c r="B2899" s="49"/>
      <c r="C2899" s="49"/>
      <c r="D2899" s="49"/>
      <c r="E2899" s="49"/>
      <c r="F2899" s="49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  <c r="AD2899" s="49"/>
    </row>
    <row r="2900" spans="1:30">
      <c r="A2900" s="49"/>
      <c r="B2900" s="49"/>
      <c r="C2900" s="49"/>
      <c r="D2900" s="49"/>
      <c r="E2900" s="49"/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  <c r="AD2900" s="49"/>
    </row>
    <row r="2901" spans="1:30">
      <c r="A2901" s="49"/>
      <c r="B2901" s="49"/>
      <c r="C2901" s="49"/>
      <c r="D2901" s="49"/>
      <c r="E2901" s="49"/>
      <c r="F2901" s="49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  <c r="AD2901" s="49"/>
    </row>
    <row r="2902" spans="1:30">
      <c r="A2902" s="49"/>
      <c r="B2902" s="49"/>
      <c r="C2902" s="49"/>
      <c r="D2902" s="49"/>
      <c r="E2902" s="49"/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  <c r="AD2902" s="49"/>
    </row>
    <row r="2903" spans="1:30">
      <c r="A2903" s="49"/>
      <c r="B2903" s="49"/>
      <c r="C2903" s="49"/>
      <c r="D2903" s="49"/>
      <c r="E2903" s="49"/>
      <c r="F2903" s="49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  <c r="AD2903" s="49"/>
    </row>
    <row r="2904" spans="1:30">
      <c r="A2904" s="49"/>
      <c r="B2904" s="49"/>
      <c r="C2904" s="49"/>
      <c r="D2904" s="49"/>
      <c r="E2904" s="49"/>
      <c r="F2904" s="49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  <c r="AD2904" s="49"/>
    </row>
    <row r="2905" spans="1:30">
      <c r="A2905" s="49"/>
      <c r="B2905" s="49"/>
      <c r="C2905" s="49"/>
      <c r="D2905" s="49"/>
      <c r="E2905" s="49"/>
      <c r="F2905" s="49"/>
      <c r="G2905" s="49"/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  <c r="AD2905" s="49"/>
    </row>
    <row r="2906" spans="1:30">
      <c r="A2906" s="49"/>
      <c r="B2906" s="49"/>
      <c r="C2906" s="49"/>
      <c r="D2906" s="49"/>
      <c r="E2906" s="49"/>
      <c r="F2906" s="49"/>
      <c r="G2906" s="49"/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  <c r="AD2906" s="49"/>
    </row>
    <row r="2907" spans="1:30">
      <c r="A2907" s="49"/>
      <c r="B2907" s="49"/>
      <c r="C2907" s="49"/>
      <c r="D2907" s="49"/>
      <c r="E2907" s="49"/>
      <c r="F2907" s="49"/>
      <c r="G2907" s="49"/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  <c r="AD2907" s="49"/>
    </row>
    <row r="2908" spans="1:30">
      <c r="A2908" s="49"/>
      <c r="B2908" s="49"/>
      <c r="C2908" s="49"/>
      <c r="D2908" s="49"/>
      <c r="E2908" s="49"/>
      <c r="F2908" s="49"/>
      <c r="G2908" s="49"/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</row>
    <row r="2909" spans="1:30">
      <c r="A2909" s="49"/>
      <c r="B2909" s="49"/>
      <c r="C2909" s="49"/>
      <c r="D2909" s="49"/>
      <c r="E2909" s="49"/>
      <c r="F2909" s="49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  <c r="AD2909" s="49"/>
    </row>
    <row r="2910" spans="1:30">
      <c r="A2910" s="49"/>
      <c r="B2910" s="49"/>
      <c r="C2910" s="49"/>
      <c r="D2910" s="49"/>
      <c r="E2910" s="49"/>
      <c r="F2910" s="49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  <c r="AD2910" s="49"/>
    </row>
    <row r="2911" spans="1:30">
      <c r="A2911" s="49"/>
      <c r="B2911" s="49"/>
      <c r="C2911" s="49"/>
      <c r="D2911" s="49"/>
      <c r="E2911" s="49"/>
      <c r="F2911" s="49"/>
      <c r="G2911" s="49"/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  <c r="AD2911" s="49"/>
    </row>
    <row r="2912" spans="1:30">
      <c r="A2912" s="49"/>
      <c r="B2912" s="49"/>
      <c r="C2912" s="49"/>
      <c r="D2912" s="49"/>
      <c r="E2912" s="49"/>
      <c r="F2912" s="49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  <c r="AD2912" s="49"/>
    </row>
    <row r="2913" spans="1:30">
      <c r="A2913" s="49"/>
      <c r="B2913" s="49"/>
      <c r="C2913" s="49"/>
      <c r="D2913" s="49"/>
      <c r="E2913" s="49"/>
      <c r="F2913" s="49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  <c r="AD2913" s="49"/>
    </row>
    <row r="2914" spans="1:30">
      <c r="A2914" s="49"/>
      <c r="B2914" s="49"/>
      <c r="C2914" s="49"/>
      <c r="D2914" s="49"/>
      <c r="E2914" s="49"/>
      <c r="F2914" s="49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  <c r="AD2914" s="49"/>
    </row>
    <row r="2915" spans="1:30">
      <c r="A2915" s="49"/>
      <c r="B2915" s="49"/>
      <c r="C2915" s="49"/>
      <c r="D2915" s="49"/>
      <c r="E2915" s="49"/>
      <c r="F2915" s="49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  <c r="AD2915" s="49"/>
    </row>
    <row r="2916" spans="1:30">
      <c r="A2916" s="49"/>
      <c r="B2916" s="49"/>
      <c r="C2916" s="49"/>
      <c r="D2916" s="49"/>
      <c r="E2916" s="49"/>
      <c r="F2916" s="49"/>
      <c r="G2916" s="49"/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  <c r="AD2916" s="49"/>
    </row>
    <row r="2917" spans="1:30">
      <c r="A2917" s="49"/>
      <c r="B2917" s="49"/>
      <c r="C2917" s="49"/>
      <c r="D2917" s="49"/>
      <c r="E2917" s="49"/>
      <c r="F2917" s="49"/>
      <c r="G2917" s="49"/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  <c r="AD2917" s="49"/>
    </row>
    <row r="2918" spans="1:30">
      <c r="A2918" s="49"/>
      <c r="B2918" s="49"/>
      <c r="C2918" s="49"/>
      <c r="D2918" s="49"/>
      <c r="E2918" s="49"/>
      <c r="F2918" s="49"/>
      <c r="G2918" s="49"/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  <c r="AD2918" s="49"/>
    </row>
    <row r="2919" spans="1:30">
      <c r="A2919" s="49"/>
      <c r="B2919" s="49"/>
      <c r="C2919" s="49"/>
      <c r="D2919" s="49"/>
      <c r="E2919" s="49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  <c r="AD2919" s="49"/>
    </row>
    <row r="2920" spans="1:30">
      <c r="A2920" s="49"/>
      <c r="B2920" s="49"/>
      <c r="C2920" s="49"/>
      <c r="D2920" s="49"/>
      <c r="E2920" s="49"/>
      <c r="F2920" s="49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  <c r="AD2920" s="49"/>
    </row>
    <row r="2921" spans="1:30">
      <c r="A2921" s="49"/>
      <c r="B2921" s="49"/>
      <c r="C2921" s="49"/>
      <c r="D2921" s="49"/>
      <c r="E2921" s="49"/>
      <c r="F2921" s="49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  <c r="AD2921" s="49"/>
    </row>
    <row r="2922" spans="1:30">
      <c r="A2922" s="49"/>
      <c r="B2922" s="49"/>
      <c r="C2922" s="49"/>
      <c r="D2922" s="49"/>
      <c r="E2922" s="49"/>
      <c r="F2922" s="49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  <c r="AD2922" s="49"/>
    </row>
    <row r="2923" spans="1:30">
      <c r="A2923" s="49"/>
      <c r="B2923" s="49"/>
      <c r="C2923" s="49"/>
      <c r="D2923" s="49"/>
      <c r="E2923" s="49"/>
      <c r="F2923" s="49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  <c r="AD2923" s="49"/>
    </row>
    <row r="2924" spans="1:30">
      <c r="A2924" s="49"/>
      <c r="B2924" s="49"/>
      <c r="C2924" s="49"/>
      <c r="D2924" s="49"/>
      <c r="E2924" s="49"/>
      <c r="F2924" s="49"/>
      <c r="G2924" s="49"/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  <c r="AD2924" s="49"/>
    </row>
    <row r="2925" spans="1:30">
      <c r="A2925" s="49"/>
      <c r="B2925" s="49"/>
      <c r="C2925" s="49"/>
      <c r="D2925" s="49"/>
      <c r="E2925" s="49"/>
      <c r="F2925" s="49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  <c r="AD2925" s="49"/>
    </row>
    <row r="2926" spans="1:30">
      <c r="A2926" s="49"/>
      <c r="B2926" s="49"/>
      <c r="C2926" s="49"/>
      <c r="D2926" s="49"/>
      <c r="E2926" s="49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  <c r="AD2926" s="49"/>
    </row>
    <row r="2927" spans="1:30">
      <c r="A2927" s="49"/>
      <c r="B2927" s="49"/>
      <c r="C2927" s="49"/>
      <c r="D2927" s="49"/>
      <c r="E2927" s="49"/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  <c r="AD2927" s="49"/>
    </row>
    <row r="2928" spans="1:30">
      <c r="A2928" s="49"/>
      <c r="B2928" s="49"/>
      <c r="C2928" s="49"/>
      <c r="D2928" s="49"/>
      <c r="E2928" s="49"/>
      <c r="F2928" s="49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  <c r="AD2928" s="49"/>
    </row>
    <row r="2929" spans="1:30">
      <c r="A2929" s="49"/>
      <c r="B2929" s="49"/>
      <c r="C2929" s="49"/>
      <c r="D2929" s="49"/>
      <c r="E2929" s="49"/>
      <c r="F2929" s="49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  <c r="AD2929" s="49"/>
    </row>
    <row r="2930" spans="1:30">
      <c r="A2930" s="49"/>
      <c r="B2930" s="49"/>
      <c r="C2930" s="49"/>
      <c r="D2930" s="49"/>
      <c r="E2930" s="49"/>
      <c r="F2930" s="49"/>
      <c r="G2930" s="49"/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  <c r="AD2930" s="49"/>
    </row>
    <row r="2931" spans="1:30">
      <c r="A2931" s="49"/>
      <c r="B2931" s="49"/>
      <c r="C2931" s="49"/>
      <c r="D2931" s="49"/>
      <c r="E2931" s="49"/>
      <c r="F2931" s="49"/>
      <c r="G2931" s="49"/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  <c r="AD2931" s="49"/>
    </row>
    <row r="2932" spans="1:30">
      <c r="A2932" s="49"/>
      <c r="B2932" s="49"/>
      <c r="C2932" s="49"/>
      <c r="D2932" s="49"/>
      <c r="E2932" s="49"/>
      <c r="F2932" s="49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  <c r="AD2932" s="49"/>
    </row>
    <row r="2933" spans="1:30">
      <c r="A2933" s="49"/>
      <c r="B2933" s="49"/>
      <c r="C2933" s="49"/>
      <c r="D2933" s="49"/>
      <c r="E2933" s="49"/>
      <c r="F2933" s="49"/>
      <c r="G2933" s="49"/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  <c r="AD2933" s="49"/>
    </row>
    <row r="2934" spans="1:30">
      <c r="A2934" s="49"/>
      <c r="B2934" s="49"/>
      <c r="C2934" s="49"/>
      <c r="D2934" s="49"/>
      <c r="E2934" s="49"/>
      <c r="F2934" s="49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  <c r="AD2934" s="49"/>
    </row>
    <row r="2935" spans="1:30">
      <c r="A2935" s="49"/>
      <c r="B2935" s="49"/>
      <c r="C2935" s="49"/>
      <c r="D2935" s="49"/>
      <c r="E2935" s="49"/>
      <c r="F2935" s="49"/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  <c r="AD2935" s="49"/>
    </row>
    <row r="2936" spans="1:30">
      <c r="A2936" s="49"/>
      <c r="B2936" s="49"/>
      <c r="C2936" s="49"/>
      <c r="D2936" s="49"/>
      <c r="E2936" s="49"/>
      <c r="F2936" s="49"/>
      <c r="G2936" s="49"/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  <c r="AD2936" s="49"/>
    </row>
    <row r="2937" spans="1:30">
      <c r="A2937" s="49"/>
      <c r="B2937" s="49"/>
      <c r="C2937" s="49"/>
      <c r="D2937" s="49"/>
      <c r="E2937" s="49"/>
      <c r="F2937" s="49"/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  <c r="AD2937" s="49"/>
    </row>
    <row r="2938" spans="1:30">
      <c r="A2938" s="49"/>
      <c r="B2938" s="49"/>
      <c r="C2938" s="49"/>
      <c r="D2938" s="49"/>
      <c r="E2938" s="49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  <c r="AD2938" s="49"/>
    </row>
    <row r="2939" spans="1:30">
      <c r="A2939" s="49"/>
      <c r="B2939" s="49"/>
      <c r="C2939" s="49"/>
      <c r="D2939" s="49"/>
      <c r="E2939" s="49"/>
      <c r="F2939" s="49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  <c r="AD2939" s="49"/>
    </row>
    <row r="2940" spans="1:30">
      <c r="A2940" s="49"/>
      <c r="B2940" s="49"/>
      <c r="C2940" s="49"/>
      <c r="D2940" s="49"/>
      <c r="E2940" s="49"/>
      <c r="F2940" s="49"/>
      <c r="G2940" s="49"/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  <c r="AD2940" s="49"/>
    </row>
    <row r="2941" spans="1:30">
      <c r="A2941" s="49"/>
      <c r="B2941" s="49"/>
      <c r="C2941" s="49"/>
      <c r="D2941" s="49"/>
      <c r="E2941" s="49"/>
      <c r="F2941" s="49"/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  <c r="AD2941" s="49"/>
    </row>
    <row r="2942" spans="1:30">
      <c r="A2942" s="49"/>
      <c r="B2942" s="49"/>
      <c r="C2942" s="49"/>
      <c r="D2942" s="49"/>
      <c r="E2942" s="49"/>
      <c r="F2942" s="49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  <c r="AD2942" s="49"/>
    </row>
    <row r="2943" spans="1:30">
      <c r="A2943" s="49"/>
      <c r="B2943" s="49"/>
      <c r="C2943" s="49"/>
      <c r="D2943" s="49"/>
      <c r="E2943" s="49"/>
      <c r="F2943" s="49"/>
      <c r="G2943" s="49"/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  <c r="AD2943" s="49"/>
    </row>
    <row r="2944" spans="1:30">
      <c r="A2944" s="49"/>
      <c r="B2944" s="49"/>
      <c r="C2944" s="49"/>
      <c r="D2944" s="49"/>
      <c r="E2944" s="49"/>
      <c r="F2944" s="49"/>
      <c r="G2944" s="49"/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  <c r="AD2944" s="49"/>
    </row>
    <row r="2945" spans="1:30">
      <c r="A2945" s="49"/>
      <c r="B2945" s="49"/>
      <c r="C2945" s="49"/>
      <c r="D2945" s="49"/>
      <c r="E2945" s="49"/>
      <c r="F2945" s="49"/>
      <c r="G2945" s="49"/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  <c r="AD2945" s="49"/>
    </row>
    <row r="2946" spans="1:30">
      <c r="A2946" s="49"/>
      <c r="B2946" s="49"/>
      <c r="C2946" s="49"/>
      <c r="D2946" s="49"/>
      <c r="E2946" s="49"/>
      <c r="F2946" s="49"/>
      <c r="G2946" s="49"/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  <c r="AD2946" s="49"/>
    </row>
    <row r="2947" spans="1:30">
      <c r="A2947" s="49"/>
      <c r="B2947" s="49"/>
      <c r="C2947" s="49"/>
      <c r="D2947" s="49"/>
      <c r="E2947" s="49"/>
      <c r="F2947" s="49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  <c r="AD2947" s="49"/>
    </row>
    <row r="2948" spans="1:30">
      <c r="A2948" s="49"/>
      <c r="B2948" s="49"/>
      <c r="C2948" s="49"/>
      <c r="D2948" s="49"/>
      <c r="E2948" s="49"/>
      <c r="F2948" s="49"/>
      <c r="G2948" s="49"/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  <c r="AD2948" s="49"/>
    </row>
    <row r="2949" spans="1:30">
      <c r="A2949" s="49"/>
      <c r="B2949" s="49"/>
      <c r="C2949" s="49"/>
      <c r="D2949" s="49"/>
      <c r="E2949" s="49"/>
      <c r="F2949" s="49"/>
      <c r="G2949" s="49"/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  <c r="AD2949" s="49"/>
    </row>
    <row r="2950" spans="1:30">
      <c r="A2950" s="49"/>
      <c r="B2950" s="49"/>
      <c r="C2950" s="49"/>
      <c r="D2950" s="49"/>
      <c r="E2950" s="49"/>
      <c r="F2950" s="49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  <c r="AD2950" s="49"/>
    </row>
    <row r="2951" spans="1:30">
      <c r="A2951" s="49"/>
      <c r="B2951" s="49"/>
      <c r="C2951" s="49"/>
      <c r="D2951" s="49"/>
      <c r="E2951" s="49"/>
      <c r="F2951" s="49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  <c r="AD2951" s="49"/>
    </row>
    <row r="2952" spans="1:30">
      <c r="A2952" s="49"/>
      <c r="B2952" s="49"/>
      <c r="C2952" s="49"/>
      <c r="D2952" s="49"/>
      <c r="E2952" s="49"/>
      <c r="F2952" s="49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  <c r="AD2952" s="49"/>
    </row>
    <row r="2953" spans="1:30">
      <c r="A2953" s="49"/>
      <c r="B2953" s="49"/>
      <c r="C2953" s="49"/>
      <c r="D2953" s="49"/>
      <c r="E2953" s="49"/>
      <c r="F2953" s="49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  <c r="AD2953" s="49"/>
    </row>
    <row r="2954" spans="1:30">
      <c r="A2954" s="49"/>
      <c r="B2954" s="49"/>
      <c r="C2954" s="49"/>
      <c r="D2954" s="49"/>
      <c r="E2954" s="49"/>
      <c r="F2954" s="49"/>
      <c r="G2954" s="49"/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  <c r="AD2954" s="49"/>
    </row>
    <row r="2955" spans="1:30">
      <c r="A2955" s="49"/>
      <c r="B2955" s="49"/>
      <c r="C2955" s="49"/>
      <c r="D2955" s="49"/>
      <c r="E2955" s="49"/>
      <c r="F2955" s="49"/>
      <c r="G2955" s="49"/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  <c r="AD2955" s="49"/>
    </row>
    <row r="2956" spans="1:30">
      <c r="A2956" s="49"/>
      <c r="B2956" s="49"/>
      <c r="C2956" s="49"/>
      <c r="D2956" s="49"/>
      <c r="E2956" s="49"/>
      <c r="F2956" s="49"/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  <c r="AD2956" s="49"/>
    </row>
    <row r="2957" spans="1:30">
      <c r="A2957" s="49"/>
      <c r="B2957" s="49"/>
      <c r="C2957" s="49"/>
      <c r="D2957" s="49"/>
      <c r="E2957" s="49"/>
      <c r="F2957" s="49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  <c r="AD2957" s="49"/>
    </row>
    <row r="2958" spans="1:30">
      <c r="A2958" s="49"/>
      <c r="B2958" s="49"/>
      <c r="C2958" s="49"/>
      <c r="D2958" s="49"/>
      <c r="E2958" s="49"/>
      <c r="F2958" s="49"/>
      <c r="G2958" s="49"/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  <c r="AD2958" s="49"/>
    </row>
    <row r="2959" spans="1:30">
      <c r="A2959" s="49"/>
      <c r="B2959" s="49"/>
      <c r="C2959" s="49"/>
      <c r="D2959" s="49"/>
      <c r="E2959" s="49"/>
      <c r="F2959" s="49"/>
      <c r="G2959" s="49"/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  <c r="AD2959" s="49"/>
    </row>
    <row r="2960" spans="1:30">
      <c r="A2960" s="49"/>
      <c r="B2960" s="49"/>
      <c r="C2960" s="49"/>
      <c r="D2960" s="49"/>
      <c r="E2960" s="49"/>
      <c r="F2960" s="49"/>
      <c r="G2960" s="49"/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  <c r="AD2960" s="49"/>
    </row>
    <row r="2961" spans="1:30">
      <c r="A2961" s="49"/>
      <c r="B2961" s="49"/>
      <c r="C2961" s="49"/>
      <c r="D2961" s="49"/>
      <c r="E2961" s="49"/>
      <c r="F2961" s="49"/>
      <c r="G2961" s="49"/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  <c r="AD2961" s="49"/>
    </row>
    <row r="2962" spans="1:30">
      <c r="A2962" s="49"/>
      <c r="B2962" s="49"/>
      <c r="C2962" s="49"/>
      <c r="D2962" s="49"/>
      <c r="E2962" s="49"/>
      <c r="F2962" s="49"/>
      <c r="G2962" s="49"/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  <c r="AD2962" s="49"/>
    </row>
    <row r="2963" spans="1:30">
      <c r="A2963" s="49"/>
      <c r="B2963" s="49"/>
      <c r="C2963" s="49"/>
      <c r="D2963" s="49"/>
      <c r="E2963" s="49"/>
      <c r="F2963" s="49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  <c r="AD2963" s="49"/>
    </row>
    <row r="2964" spans="1:30">
      <c r="A2964" s="49"/>
      <c r="B2964" s="49"/>
      <c r="C2964" s="49"/>
      <c r="D2964" s="49"/>
      <c r="E2964" s="49"/>
      <c r="F2964" s="49"/>
      <c r="G2964" s="49"/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  <c r="AD2964" s="49"/>
    </row>
    <row r="2965" spans="1:30">
      <c r="A2965" s="49"/>
      <c r="B2965" s="49"/>
      <c r="C2965" s="49"/>
      <c r="D2965" s="49"/>
      <c r="E2965" s="49"/>
      <c r="F2965" s="49"/>
      <c r="G2965" s="49"/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  <c r="AD2965" s="49"/>
    </row>
    <row r="2966" spans="1:30">
      <c r="A2966" s="49"/>
      <c r="B2966" s="49"/>
      <c r="C2966" s="49"/>
      <c r="D2966" s="49"/>
      <c r="E2966" s="49"/>
      <c r="F2966" s="49"/>
      <c r="G2966" s="49"/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  <c r="AD2966" s="49"/>
    </row>
    <row r="2967" spans="1:30">
      <c r="A2967" s="49"/>
      <c r="B2967" s="49"/>
      <c r="C2967" s="49"/>
      <c r="D2967" s="49"/>
      <c r="E2967" s="49"/>
      <c r="F2967" s="49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  <c r="AD2967" s="49"/>
    </row>
    <row r="2968" spans="1:30">
      <c r="A2968" s="49"/>
      <c r="B2968" s="49"/>
      <c r="C2968" s="49"/>
      <c r="D2968" s="49"/>
      <c r="E2968" s="49"/>
      <c r="F2968" s="49"/>
      <c r="G2968" s="49"/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  <c r="AD2968" s="49"/>
    </row>
    <row r="2969" spans="1:30">
      <c r="A2969" s="49"/>
      <c r="B2969" s="49"/>
      <c r="C2969" s="49"/>
      <c r="D2969" s="49"/>
      <c r="E2969" s="49"/>
      <c r="F2969" s="49"/>
      <c r="G2969" s="49"/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  <c r="AD2969" s="49"/>
    </row>
    <row r="2970" spans="1:30">
      <c r="A2970" s="49"/>
      <c r="B2970" s="49"/>
      <c r="C2970" s="49"/>
      <c r="D2970" s="49"/>
      <c r="E2970" s="49"/>
      <c r="F2970" s="49"/>
      <c r="G2970" s="49"/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  <c r="AD2970" s="49"/>
    </row>
    <row r="2971" spans="1:30">
      <c r="A2971" s="49"/>
      <c r="B2971" s="49"/>
      <c r="C2971" s="49"/>
      <c r="D2971" s="49"/>
      <c r="E2971" s="49"/>
      <c r="F2971" s="49"/>
      <c r="G2971" s="49"/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  <c r="AD2971" s="49"/>
    </row>
    <row r="2972" spans="1:30">
      <c r="A2972" s="49"/>
      <c r="B2972" s="49"/>
      <c r="C2972" s="49"/>
      <c r="D2972" s="49"/>
      <c r="E2972" s="49"/>
      <c r="F2972" s="49"/>
      <c r="G2972" s="49"/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  <c r="AD2972" s="49"/>
    </row>
    <row r="2973" spans="1:30">
      <c r="A2973" s="49"/>
      <c r="B2973" s="49"/>
      <c r="C2973" s="49"/>
      <c r="D2973" s="49"/>
      <c r="E2973" s="49"/>
      <c r="F2973" s="49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  <c r="AD2973" s="49"/>
    </row>
    <row r="2974" spans="1:30">
      <c r="A2974" s="49"/>
      <c r="B2974" s="49"/>
      <c r="C2974" s="49"/>
      <c r="D2974" s="49"/>
      <c r="E2974" s="49"/>
      <c r="F2974" s="49"/>
      <c r="G2974" s="49"/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  <c r="AD2974" s="49"/>
    </row>
    <row r="2975" spans="1:30">
      <c r="A2975" s="49"/>
      <c r="B2975" s="49"/>
      <c r="C2975" s="49"/>
      <c r="D2975" s="49"/>
      <c r="E2975" s="49"/>
      <c r="F2975" s="49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  <c r="AD2975" s="49"/>
    </row>
    <row r="2976" spans="1:30">
      <c r="A2976" s="49"/>
      <c r="B2976" s="49"/>
      <c r="C2976" s="49"/>
      <c r="D2976" s="49"/>
      <c r="E2976" s="49"/>
      <c r="F2976" s="49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  <c r="AD2976" s="49"/>
    </row>
    <row r="2977" spans="1:30">
      <c r="A2977" s="49"/>
      <c r="B2977" s="49"/>
      <c r="C2977" s="49"/>
      <c r="D2977" s="49"/>
      <c r="E2977" s="49"/>
      <c r="F2977" s="49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  <c r="AD2977" s="49"/>
    </row>
    <row r="2978" spans="1:30">
      <c r="A2978" s="49"/>
      <c r="B2978" s="49"/>
      <c r="C2978" s="49"/>
      <c r="D2978" s="49"/>
      <c r="E2978" s="49"/>
      <c r="F2978" s="49"/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  <c r="AD2978" s="49"/>
    </row>
    <row r="2979" spans="1:30">
      <c r="A2979" s="49"/>
      <c r="B2979" s="49"/>
      <c r="C2979" s="49"/>
      <c r="D2979" s="49"/>
      <c r="E2979" s="49"/>
      <c r="F2979" s="49"/>
      <c r="G2979" s="49"/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  <c r="AD2979" s="49"/>
    </row>
    <row r="2980" spans="1:30">
      <c r="A2980" s="49"/>
      <c r="B2980" s="49"/>
      <c r="C2980" s="49"/>
      <c r="D2980" s="49"/>
      <c r="E2980" s="49"/>
      <c r="F2980" s="49"/>
      <c r="G2980" s="49"/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  <c r="AD2980" s="49"/>
    </row>
    <row r="2981" spans="1:30">
      <c r="A2981" s="49"/>
      <c r="B2981" s="49"/>
      <c r="C2981" s="49"/>
      <c r="D2981" s="49"/>
      <c r="E2981" s="49"/>
      <c r="F2981" s="49"/>
      <c r="G2981" s="49"/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  <c r="AD2981" s="49"/>
    </row>
    <row r="2982" spans="1:30">
      <c r="A2982" s="49"/>
      <c r="B2982" s="49"/>
      <c r="C2982" s="49"/>
      <c r="D2982" s="49"/>
      <c r="E2982" s="49"/>
      <c r="F2982" s="49"/>
      <c r="G2982" s="49"/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  <c r="AD2982" s="49"/>
    </row>
    <row r="2983" spans="1:30">
      <c r="A2983" s="49"/>
      <c r="B2983" s="49"/>
      <c r="C2983" s="49"/>
      <c r="D2983" s="49"/>
      <c r="E2983" s="49"/>
      <c r="F2983" s="49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  <c r="AD2983" s="49"/>
    </row>
    <row r="2984" spans="1:30">
      <c r="A2984" s="49"/>
      <c r="B2984" s="49"/>
      <c r="C2984" s="49"/>
      <c r="D2984" s="49"/>
      <c r="E2984" s="49"/>
      <c r="F2984" s="49"/>
      <c r="G2984" s="49"/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  <c r="AD2984" s="49"/>
    </row>
    <row r="2985" spans="1:30">
      <c r="A2985" s="49"/>
      <c r="B2985" s="49"/>
      <c r="C2985" s="49"/>
      <c r="D2985" s="49"/>
      <c r="E2985" s="49"/>
      <c r="F2985" s="49"/>
      <c r="G2985" s="49"/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  <c r="AD2985" s="49"/>
    </row>
    <row r="2986" spans="1:30">
      <c r="A2986" s="49"/>
      <c r="B2986" s="49"/>
      <c r="C2986" s="49"/>
      <c r="D2986" s="49"/>
      <c r="E2986" s="49"/>
      <c r="F2986" s="49"/>
      <c r="G2986" s="49"/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  <c r="AD2986" s="49"/>
    </row>
    <row r="2987" spans="1:30">
      <c r="A2987" s="49"/>
      <c r="B2987" s="49"/>
      <c r="C2987" s="49"/>
      <c r="D2987" s="49"/>
      <c r="E2987" s="49"/>
      <c r="F2987" s="49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  <c r="AD2987" s="49"/>
    </row>
    <row r="2988" spans="1:30">
      <c r="A2988" s="49"/>
      <c r="B2988" s="49"/>
      <c r="C2988" s="49"/>
      <c r="D2988" s="49"/>
      <c r="E2988" s="49"/>
      <c r="F2988" s="49"/>
      <c r="G2988" s="49"/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  <c r="AD2988" s="49"/>
    </row>
    <row r="2989" spans="1:30">
      <c r="A2989" s="49"/>
      <c r="B2989" s="49"/>
      <c r="C2989" s="49"/>
      <c r="D2989" s="49"/>
      <c r="E2989" s="49"/>
      <c r="F2989" s="49"/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  <c r="AD2989" s="49"/>
    </row>
    <row r="2990" spans="1:30">
      <c r="A2990" s="49"/>
      <c r="B2990" s="49"/>
      <c r="C2990" s="49"/>
      <c r="D2990" s="49"/>
      <c r="E2990" s="49"/>
      <c r="F2990" s="49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  <c r="AD2990" s="49"/>
    </row>
    <row r="2991" spans="1:30">
      <c r="A2991" s="49"/>
      <c r="B2991" s="49"/>
      <c r="C2991" s="49"/>
      <c r="D2991" s="49"/>
      <c r="E2991" s="49"/>
      <c r="F2991" s="49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  <c r="AD2991" s="49"/>
    </row>
    <row r="2992" spans="1:30">
      <c r="A2992" s="49"/>
      <c r="B2992" s="49"/>
      <c r="C2992" s="49"/>
      <c r="D2992" s="49"/>
      <c r="E2992" s="49"/>
      <c r="F2992" s="49"/>
      <c r="G2992" s="49"/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  <c r="AD2992" s="49"/>
    </row>
    <row r="2993" spans="1:30">
      <c r="A2993" s="49"/>
      <c r="B2993" s="49"/>
      <c r="C2993" s="49"/>
      <c r="D2993" s="49"/>
      <c r="E2993" s="49"/>
      <c r="F2993" s="49"/>
      <c r="G2993" s="49"/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  <c r="AD2993" s="49"/>
    </row>
    <row r="2994" spans="1:30">
      <c r="A2994" s="49"/>
      <c r="B2994" s="49"/>
      <c r="C2994" s="49"/>
      <c r="D2994" s="49"/>
      <c r="E2994" s="49"/>
      <c r="F2994" s="49"/>
      <c r="G2994" s="49"/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  <c r="AD2994" s="49"/>
    </row>
    <row r="2995" spans="1:30">
      <c r="A2995" s="49"/>
      <c r="B2995" s="49"/>
      <c r="C2995" s="49"/>
      <c r="D2995" s="49"/>
      <c r="E2995" s="49"/>
      <c r="F2995" s="49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  <c r="AD2995" s="49"/>
    </row>
    <row r="2996" spans="1:30">
      <c r="A2996" s="49"/>
      <c r="B2996" s="49"/>
      <c r="C2996" s="49"/>
      <c r="D2996" s="49"/>
      <c r="E2996" s="49"/>
      <c r="F2996" s="49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  <c r="AD2996" s="49"/>
    </row>
    <row r="2997" spans="1:30">
      <c r="A2997" s="49"/>
      <c r="B2997" s="49"/>
      <c r="C2997" s="49"/>
      <c r="D2997" s="49"/>
      <c r="E2997" s="49"/>
      <c r="F2997" s="49"/>
      <c r="G2997" s="49"/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  <c r="AD2997" s="49"/>
    </row>
    <row r="2998" spans="1:30">
      <c r="A2998" s="49"/>
      <c r="B2998" s="49"/>
      <c r="C2998" s="49"/>
      <c r="D2998" s="49"/>
      <c r="E2998" s="49"/>
      <c r="F2998" s="49"/>
      <c r="G2998" s="49"/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  <c r="AD2998" s="49"/>
    </row>
    <row r="2999" spans="1:30">
      <c r="A2999" s="49"/>
      <c r="B2999" s="49"/>
      <c r="C2999" s="49"/>
      <c r="D2999" s="49"/>
      <c r="E2999" s="49"/>
      <c r="F2999" s="49"/>
      <c r="G2999" s="49"/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  <c r="AD2999" s="49"/>
    </row>
    <row r="3000" spans="1:30">
      <c r="A3000" s="49"/>
      <c r="B3000" s="49"/>
      <c r="C3000" s="49"/>
      <c r="D3000" s="49"/>
      <c r="E3000" s="49"/>
      <c r="F3000" s="49"/>
      <c r="G3000" s="49"/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  <c r="AD3000" s="49"/>
    </row>
    <row r="3001" spans="1:30">
      <c r="A3001" s="49"/>
      <c r="B3001" s="49"/>
      <c r="C3001" s="49"/>
      <c r="D3001" s="49"/>
      <c r="E3001" s="49"/>
      <c r="F3001" s="49"/>
      <c r="G3001" s="49"/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  <c r="AD3001" s="49"/>
    </row>
    <row r="3002" spans="1:30">
      <c r="A3002" s="49"/>
      <c r="B3002" s="49"/>
      <c r="C3002" s="49"/>
      <c r="D3002" s="49"/>
      <c r="E3002" s="49"/>
      <c r="F3002" s="49"/>
      <c r="G3002" s="49"/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  <c r="AD3002" s="49"/>
    </row>
    <row r="3003" spans="1:30">
      <c r="A3003" s="49"/>
      <c r="B3003" s="49"/>
      <c r="C3003" s="49"/>
      <c r="D3003" s="49"/>
      <c r="E3003" s="49"/>
      <c r="F3003" s="49"/>
      <c r="G3003" s="49"/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  <c r="AD3003" s="49"/>
    </row>
    <row r="3004" spans="1:30">
      <c r="A3004" s="49"/>
      <c r="B3004" s="49"/>
      <c r="C3004" s="49"/>
      <c r="D3004" s="49"/>
      <c r="E3004" s="49"/>
      <c r="F3004" s="49"/>
      <c r="G3004" s="49"/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  <c r="AD3004" s="49"/>
    </row>
    <row r="3005" spans="1:30">
      <c r="A3005" s="49"/>
      <c r="B3005" s="49"/>
      <c r="C3005" s="49"/>
      <c r="D3005" s="49"/>
      <c r="E3005" s="49"/>
      <c r="F3005" s="49"/>
      <c r="G3005" s="49"/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  <c r="AD3005" s="49"/>
    </row>
    <row r="3006" spans="1:30">
      <c r="A3006" s="49"/>
      <c r="B3006" s="49"/>
      <c r="C3006" s="49"/>
      <c r="D3006" s="49"/>
      <c r="E3006" s="49"/>
      <c r="F3006" s="49"/>
      <c r="G3006" s="49"/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  <c r="AD3006" s="49"/>
    </row>
    <row r="3007" spans="1:30">
      <c r="A3007" s="49"/>
      <c r="B3007" s="49"/>
      <c r="C3007" s="49"/>
      <c r="D3007" s="49"/>
      <c r="E3007" s="49"/>
      <c r="F3007" s="49"/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  <c r="AD3007" s="49"/>
    </row>
    <row r="3008" spans="1:30">
      <c r="A3008" s="49"/>
      <c r="B3008" s="49"/>
      <c r="C3008" s="49"/>
      <c r="D3008" s="49"/>
      <c r="E3008" s="49"/>
      <c r="F3008" s="49"/>
      <c r="G3008" s="49"/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  <c r="AD3008" s="49"/>
    </row>
    <row r="3009" spans="1:30">
      <c r="A3009" s="49"/>
      <c r="B3009" s="49"/>
      <c r="C3009" s="49"/>
      <c r="D3009" s="49"/>
      <c r="E3009" s="49"/>
      <c r="F3009" s="49"/>
      <c r="G3009" s="49"/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  <c r="AD3009" s="49"/>
    </row>
    <row r="3010" spans="1:30">
      <c r="A3010" s="49"/>
      <c r="B3010" s="49"/>
      <c r="C3010" s="49"/>
      <c r="D3010" s="49"/>
      <c r="E3010" s="49"/>
      <c r="F3010" s="49"/>
      <c r="G3010" s="49"/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  <c r="AD3010" s="49"/>
    </row>
    <row r="3011" spans="1:30">
      <c r="A3011" s="49"/>
      <c r="B3011" s="49"/>
      <c r="C3011" s="49"/>
      <c r="D3011" s="49"/>
      <c r="E3011" s="49"/>
      <c r="F3011" s="49"/>
      <c r="G3011" s="49"/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  <c r="AD3011" s="49"/>
    </row>
    <row r="3012" spans="1:30">
      <c r="A3012" s="49"/>
      <c r="B3012" s="49"/>
      <c r="C3012" s="49"/>
      <c r="D3012" s="49"/>
      <c r="E3012" s="49"/>
      <c r="F3012" s="49"/>
      <c r="G3012" s="49"/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  <c r="AD3012" s="49"/>
    </row>
    <row r="3013" spans="1:30">
      <c r="A3013" s="49"/>
      <c r="B3013" s="49"/>
      <c r="C3013" s="49"/>
      <c r="D3013" s="49"/>
      <c r="E3013" s="49"/>
      <c r="F3013" s="49"/>
      <c r="G3013" s="49"/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  <c r="AD3013" s="49"/>
    </row>
    <row r="3014" spans="1:30">
      <c r="A3014" s="49"/>
      <c r="B3014" s="49"/>
      <c r="C3014" s="49"/>
      <c r="D3014" s="49"/>
      <c r="E3014" s="49"/>
      <c r="F3014" s="49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  <c r="AD3014" s="49"/>
    </row>
    <row r="3015" spans="1:30">
      <c r="A3015" s="49"/>
      <c r="B3015" s="49"/>
      <c r="C3015" s="49"/>
      <c r="D3015" s="49"/>
      <c r="E3015" s="49"/>
      <c r="F3015" s="49"/>
      <c r="G3015" s="49"/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  <c r="AD3015" s="49"/>
    </row>
    <row r="3016" spans="1:30">
      <c r="A3016" s="49"/>
      <c r="B3016" s="49"/>
      <c r="C3016" s="49"/>
      <c r="D3016" s="49"/>
      <c r="E3016" s="49"/>
      <c r="F3016" s="49"/>
      <c r="G3016" s="49"/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  <c r="AD3016" s="49"/>
    </row>
    <row r="3017" spans="1:30">
      <c r="A3017" s="49"/>
      <c r="B3017" s="49"/>
      <c r="C3017" s="49"/>
      <c r="D3017" s="49"/>
      <c r="E3017" s="49"/>
      <c r="F3017" s="49"/>
      <c r="G3017" s="49"/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  <c r="AD3017" s="49"/>
    </row>
    <row r="3018" spans="1:30">
      <c r="A3018" s="49"/>
      <c r="B3018" s="49"/>
      <c r="C3018" s="49"/>
      <c r="D3018" s="49"/>
      <c r="E3018" s="49"/>
      <c r="F3018" s="49"/>
      <c r="G3018" s="49"/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  <c r="AD3018" s="49"/>
    </row>
    <row r="3019" spans="1:30">
      <c r="A3019" s="49"/>
      <c r="B3019" s="49"/>
      <c r="C3019" s="49"/>
      <c r="D3019" s="49"/>
      <c r="E3019" s="49"/>
      <c r="F3019" s="49"/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  <c r="AD3019" s="49"/>
    </row>
    <row r="3020" spans="1:30">
      <c r="A3020" s="49"/>
      <c r="B3020" s="49"/>
      <c r="C3020" s="49"/>
      <c r="D3020" s="49"/>
      <c r="E3020" s="49"/>
      <c r="F3020" s="49"/>
      <c r="G3020" s="49"/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  <c r="AD3020" s="49"/>
    </row>
    <row r="3021" spans="1:30">
      <c r="A3021" s="49"/>
      <c r="B3021" s="49"/>
      <c r="C3021" s="49"/>
      <c r="D3021" s="49"/>
      <c r="E3021" s="49"/>
      <c r="F3021" s="49"/>
      <c r="G3021" s="49"/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  <c r="AD3021" s="49"/>
    </row>
    <row r="3022" spans="1:30">
      <c r="A3022" s="49"/>
      <c r="B3022" s="49"/>
      <c r="C3022" s="49"/>
      <c r="D3022" s="49"/>
      <c r="E3022" s="49"/>
      <c r="F3022" s="49"/>
      <c r="G3022" s="49"/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  <c r="AD3022" s="49"/>
    </row>
    <row r="3023" spans="1:30">
      <c r="A3023" s="49"/>
      <c r="B3023" s="49"/>
      <c r="C3023" s="49"/>
      <c r="D3023" s="49"/>
      <c r="E3023" s="49"/>
      <c r="F3023" s="49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  <c r="AD3023" s="49"/>
    </row>
    <row r="3024" spans="1:30">
      <c r="A3024" s="49"/>
      <c r="B3024" s="49"/>
      <c r="C3024" s="49"/>
      <c r="D3024" s="49"/>
      <c r="E3024" s="49"/>
      <c r="F3024" s="49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  <c r="AD3024" s="49"/>
    </row>
    <row r="3025" spans="1:30">
      <c r="A3025" s="49"/>
      <c r="B3025" s="49"/>
      <c r="C3025" s="49"/>
      <c r="D3025" s="49"/>
      <c r="E3025" s="49"/>
      <c r="F3025" s="49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  <c r="AD3025" s="49"/>
    </row>
    <row r="3026" spans="1:30">
      <c r="A3026" s="49"/>
      <c r="B3026" s="49"/>
      <c r="C3026" s="49"/>
      <c r="D3026" s="49"/>
      <c r="E3026" s="49"/>
      <c r="F3026" s="49"/>
      <c r="G3026" s="49"/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  <c r="AD3026" s="49"/>
    </row>
    <row r="3027" spans="1:30">
      <c r="A3027" s="49"/>
      <c r="B3027" s="49"/>
      <c r="C3027" s="49"/>
      <c r="D3027" s="49"/>
      <c r="E3027" s="49"/>
      <c r="F3027" s="49"/>
      <c r="G3027" s="49"/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  <c r="AD3027" s="49"/>
    </row>
    <row r="3028" spans="1:30">
      <c r="A3028" s="49"/>
      <c r="B3028" s="49"/>
      <c r="C3028" s="49"/>
      <c r="D3028" s="49"/>
      <c r="E3028" s="49"/>
      <c r="F3028" s="49"/>
      <c r="G3028" s="49"/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  <c r="AD3028" s="49"/>
    </row>
    <row r="3029" spans="1:30">
      <c r="A3029" s="49"/>
      <c r="B3029" s="49"/>
      <c r="C3029" s="49"/>
      <c r="D3029" s="49"/>
      <c r="E3029" s="49"/>
      <c r="F3029" s="49"/>
      <c r="G3029" s="49"/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  <c r="AD3029" s="49"/>
    </row>
    <row r="3030" spans="1:30">
      <c r="A3030" s="49"/>
      <c r="B3030" s="49"/>
      <c r="C3030" s="49"/>
      <c r="D3030" s="49"/>
      <c r="E3030" s="49"/>
      <c r="F3030" s="49"/>
      <c r="G3030" s="49"/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  <c r="AD3030" s="49"/>
    </row>
    <row r="3031" spans="1:30">
      <c r="A3031" s="49"/>
      <c r="B3031" s="49"/>
      <c r="C3031" s="49"/>
      <c r="D3031" s="49"/>
      <c r="E3031" s="49"/>
      <c r="F3031" s="49"/>
      <c r="G3031" s="49"/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  <c r="AD3031" s="49"/>
    </row>
    <row r="3032" spans="1:30">
      <c r="A3032" s="49"/>
      <c r="B3032" s="49"/>
      <c r="C3032" s="49"/>
      <c r="D3032" s="49"/>
      <c r="E3032" s="49"/>
      <c r="F3032" s="49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  <c r="AD3032" s="49"/>
    </row>
    <row r="3033" spans="1:30">
      <c r="A3033" s="49"/>
      <c r="B3033" s="49"/>
      <c r="C3033" s="49"/>
      <c r="D3033" s="49"/>
      <c r="E3033" s="49"/>
      <c r="F3033" s="49"/>
      <c r="G3033" s="49"/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  <c r="AD3033" s="49"/>
    </row>
    <row r="3034" spans="1:30">
      <c r="A3034" s="49"/>
      <c r="B3034" s="49"/>
      <c r="C3034" s="49"/>
      <c r="D3034" s="49"/>
      <c r="E3034" s="49"/>
      <c r="F3034" s="49"/>
      <c r="G3034" s="49"/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  <c r="AD3034" s="49"/>
    </row>
    <row r="3035" spans="1:30">
      <c r="A3035" s="49"/>
      <c r="B3035" s="49"/>
      <c r="C3035" s="49"/>
      <c r="D3035" s="49"/>
      <c r="E3035" s="49"/>
      <c r="F3035" s="49"/>
      <c r="G3035" s="49"/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  <c r="AD3035" s="49"/>
    </row>
    <row r="3036" spans="1:30">
      <c r="A3036" s="49"/>
      <c r="B3036" s="49"/>
      <c r="C3036" s="49"/>
      <c r="D3036" s="49"/>
      <c r="E3036" s="49"/>
      <c r="F3036" s="49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  <c r="AD3036" s="49"/>
    </row>
    <row r="3037" spans="1:30">
      <c r="A3037" s="49"/>
      <c r="B3037" s="49"/>
      <c r="C3037" s="49"/>
      <c r="D3037" s="49"/>
      <c r="E3037" s="49"/>
      <c r="F3037" s="49"/>
      <c r="G3037" s="49"/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  <c r="AD3037" s="49"/>
    </row>
    <row r="3038" spans="1:30">
      <c r="A3038" s="49"/>
      <c r="B3038" s="49"/>
      <c r="C3038" s="49"/>
      <c r="D3038" s="49"/>
      <c r="E3038" s="49"/>
      <c r="F3038" s="49"/>
      <c r="G3038" s="49"/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  <c r="AD3038" s="49"/>
    </row>
    <row r="3039" spans="1:30">
      <c r="A3039" s="49"/>
      <c r="B3039" s="49"/>
      <c r="C3039" s="49"/>
      <c r="D3039" s="49"/>
      <c r="E3039" s="49"/>
      <c r="F3039" s="49"/>
      <c r="G3039" s="49"/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  <c r="AD3039" s="49"/>
    </row>
    <row r="3040" spans="1:30">
      <c r="A3040" s="49"/>
      <c r="B3040" s="49"/>
      <c r="C3040" s="49"/>
      <c r="D3040" s="49"/>
      <c r="E3040" s="49"/>
      <c r="F3040" s="49"/>
      <c r="G3040" s="49"/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  <c r="AD3040" s="49"/>
    </row>
    <row r="3041" spans="1:30">
      <c r="A3041" s="49"/>
      <c r="B3041" s="49"/>
      <c r="C3041" s="49"/>
      <c r="D3041" s="49"/>
      <c r="E3041" s="49"/>
      <c r="F3041" s="49"/>
      <c r="G3041" s="49"/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  <c r="AD3041" s="49"/>
    </row>
    <row r="3042" spans="1:30">
      <c r="A3042" s="49"/>
      <c r="B3042" s="49"/>
      <c r="C3042" s="49"/>
      <c r="D3042" s="49"/>
      <c r="E3042" s="49"/>
      <c r="F3042" s="49"/>
      <c r="G3042" s="49"/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  <c r="AD3042" s="49"/>
    </row>
    <row r="3043" spans="1:30">
      <c r="A3043" s="49"/>
      <c r="B3043" s="49"/>
      <c r="C3043" s="49"/>
      <c r="D3043" s="49"/>
      <c r="E3043" s="49"/>
      <c r="F3043" s="49"/>
      <c r="G3043" s="49"/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  <c r="AD3043" s="49"/>
    </row>
    <row r="3044" spans="1:30">
      <c r="A3044" s="49"/>
      <c r="B3044" s="49"/>
      <c r="C3044" s="49"/>
      <c r="D3044" s="49"/>
      <c r="E3044" s="49"/>
      <c r="F3044" s="49"/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  <c r="AD3044" s="49"/>
    </row>
    <row r="3045" spans="1:30">
      <c r="A3045" s="49"/>
      <c r="B3045" s="49"/>
      <c r="C3045" s="49"/>
      <c r="D3045" s="49"/>
      <c r="E3045" s="49"/>
      <c r="F3045" s="49"/>
      <c r="G3045" s="49"/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  <c r="AD3045" s="49"/>
    </row>
    <row r="3046" spans="1:30">
      <c r="A3046" s="49"/>
      <c r="B3046" s="49"/>
      <c r="C3046" s="49"/>
      <c r="D3046" s="49"/>
      <c r="E3046" s="49"/>
      <c r="F3046" s="49"/>
      <c r="G3046" s="49"/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  <c r="AD3046" s="49"/>
    </row>
    <row r="3047" spans="1:30">
      <c r="A3047" s="49"/>
      <c r="B3047" s="49"/>
      <c r="C3047" s="49"/>
      <c r="D3047" s="49"/>
      <c r="E3047" s="49"/>
      <c r="F3047" s="49"/>
      <c r="G3047" s="49"/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  <c r="AD3047" s="49"/>
    </row>
    <row r="3048" spans="1:30">
      <c r="A3048" s="49"/>
      <c r="B3048" s="49"/>
      <c r="C3048" s="49"/>
      <c r="D3048" s="49"/>
      <c r="E3048" s="49"/>
      <c r="F3048" s="49"/>
      <c r="G3048" s="49"/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  <c r="AD3048" s="49"/>
    </row>
    <row r="3049" spans="1:30">
      <c r="A3049" s="49"/>
      <c r="B3049" s="49"/>
      <c r="C3049" s="49"/>
      <c r="D3049" s="49"/>
      <c r="E3049" s="49"/>
      <c r="F3049" s="49"/>
      <c r="G3049" s="49"/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  <c r="AD3049" s="49"/>
    </row>
    <row r="3050" spans="1:30">
      <c r="A3050" s="49"/>
      <c r="B3050" s="49"/>
      <c r="C3050" s="49"/>
      <c r="D3050" s="49"/>
      <c r="E3050" s="49"/>
      <c r="F3050" s="49"/>
      <c r="G3050" s="49"/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  <c r="AD3050" s="49"/>
    </row>
    <row r="3051" spans="1:30">
      <c r="A3051" s="49"/>
      <c r="B3051" s="49"/>
      <c r="C3051" s="49"/>
      <c r="D3051" s="49"/>
      <c r="E3051" s="49"/>
      <c r="F3051" s="49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  <c r="AD3051" s="49"/>
    </row>
    <row r="3052" spans="1:30">
      <c r="A3052" s="49"/>
      <c r="B3052" s="49"/>
      <c r="C3052" s="49"/>
      <c r="D3052" s="49"/>
      <c r="E3052" s="49"/>
      <c r="F3052" s="49"/>
      <c r="G3052" s="49"/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  <c r="AD3052" s="49"/>
    </row>
    <row r="3053" spans="1:30">
      <c r="A3053" s="49"/>
      <c r="B3053" s="49"/>
      <c r="C3053" s="49"/>
      <c r="D3053" s="49"/>
      <c r="E3053" s="49"/>
      <c r="F3053" s="49"/>
      <c r="G3053" s="49"/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  <c r="AD3053" s="49"/>
    </row>
    <row r="3054" spans="1:30">
      <c r="A3054" s="49"/>
      <c r="B3054" s="49"/>
      <c r="C3054" s="49"/>
      <c r="D3054" s="49"/>
      <c r="E3054" s="49"/>
      <c r="F3054" s="49"/>
      <c r="G3054" s="49"/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  <c r="AD3054" s="49"/>
    </row>
    <row r="3055" spans="1:30">
      <c r="A3055" s="49"/>
      <c r="B3055" s="49"/>
      <c r="C3055" s="49"/>
      <c r="D3055" s="49"/>
      <c r="E3055" s="49"/>
      <c r="F3055" s="49"/>
      <c r="G3055" s="49"/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  <c r="AD3055" s="49"/>
    </row>
    <row r="3056" spans="1:30">
      <c r="A3056" s="49"/>
      <c r="B3056" s="49"/>
      <c r="C3056" s="49"/>
      <c r="D3056" s="49"/>
      <c r="E3056" s="49"/>
      <c r="F3056" s="49"/>
      <c r="G3056" s="49"/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  <c r="AD3056" s="49"/>
    </row>
    <row r="3057" spans="1:30">
      <c r="A3057" s="49"/>
      <c r="B3057" s="49"/>
      <c r="C3057" s="49"/>
      <c r="D3057" s="49"/>
      <c r="E3057" s="49"/>
      <c r="F3057" s="49"/>
      <c r="G3057" s="49"/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  <c r="AD3057" s="49"/>
    </row>
    <row r="3058" spans="1:30">
      <c r="A3058" s="49"/>
      <c r="B3058" s="49"/>
      <c r="C3058" s="49"/>
      <c r="D3058" s="49"/>
      <c r="E3058" s="49"/>
      <c r="F3058" s="49"/>
      <c r="G3058" s="49"/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  <c r="AD3058" s="49"/>
    </row>
    <row r="3059" spans="1:30">
      <c r="A3059" s="49"/>
      <c r="B3059" s="49"/>
      <c r="C3059" s="49"/>
      <c r="D3059" s="49"/>
      <c r="E3059" s="49"/>
      <c r="F3059" s="49"/>
      <c r="G3059" s="49"/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  <c r="AD3059" s="49"/>
    </row>
    <row r="3060" spans="1:30">
      <c r="A3060" s="49"/>
      <c r="B3060" s="49"/>
      <c r="C3060" s="49"/>
      <c r="D3060" s="49"/>
      <c r="E3060" s="49"/>
      <c r="F3060" s="49"/>
      <c r="G3060" s="49"/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  <c r="AD3060" s="49"/>
    </row>
    <row r="3061" spans="1:30">
      <c r="A3061" s="49"/>
      <c r="B3061" s="49"/>
      <c r="C3061" s="49"/>
      <c r="D3061" s="49"/>
      <c r="E3061" s="49"/>
      <c r="F3061" s="49"/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  <c r="AD3061" s="49"/>
    </row>
    <row r="3062" spans="1:30">
      <c r="A3062" s="49"/>
      <c r="B3062" s="49"/>
      <c r="C3062" s="49"/>
      <c r="D3062" s="49"/>
      <c r="E3062" s="49"/>
      <c r="F3062" s="49"/>
      <c r="G3062" s="49"/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  <c r="AD3062" s="49"/>
    </row>
    <row r="3063" spans="1:30">
      <c r="A3063" s="49"/>
      <c r="B3063" s="49"/>
      <c r="C3063" s="49"/>
      <c r="D3063" s="49"/>
      <c r="E3063" s="49"/>
      <c r="F3063" s="49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  <c r="AD3063" s="49"/>
    </row>
    <row r="3064" spans="1:30">
      <c r="A3064" s="49"/>
      <c r="B3064" s="49"/>
      <c r="C3064" s="49"/>
      <c r="D3064" s="49"/>
      <c r="E3064" s="49"/>
      <c r="F3064" s="49"/>
      <c r="G3064" s="49"/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  <c r="AD3064" s="49"/>
    </row>
    <row r="3065" spans="1:30">
      <c r="A3065" s="49"/>
      <c r="B3065" s="49"/>
      <c r="C3065" s="49"/>
      <c r="D3065" s="49"/>
      <c r="E3065" s="49"/>
      <c r="F3065" s="49"/>
      <c r="G3065" s="49"/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  <c r="AD3065" s="49"/>
    </row>
    <row r="3066" spans="1:30">
      <c r="A3066" s="49"/>
      <c r="B3066" s="49"/>
      <c r="C3066" s="49"/>
      <c r="D3066" s="49"/>
      <c r="E3066" s="49"/>
      <c r="F3066" s="49"/>
      <c r="G3066" s="49"/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  <c r="AD3066" s="49"/>
    </row>
    <row r="3067" spans="1:30">
      <c r="A3067" s="49"/>
      <c r="B3067" s="49"/>
      <c r="C3067" s="49"/>
      <c r="D3067" s="49"/>
      <c r="E3067" s="49"/>
      <c r="F3067" s="49"/>
      <c r="G3067" s="49"/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  <c r="AD3067" s="49"/>
    </row>
    <row r="3068" spans="1:30">
      <c r="A3068" s="49"/>
      <c r="B3068" s="49"/>
      <c r="C3068" s="49"/>
      <c r="D3068" s="49"/>
      <c r="E3068" s="49"/>
      <c r="F3068" s="49"/>
      <c r="G3068" s="49"/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  <c r="AD3068" s="49"/>
    </row>
    <row r="3069" spans="1:30">
      <c r="A3069" s="49"/>
      <c r="B3069" s="49"/>
      <c r="C3069" s="49"/>
      <c r="D3069" s="49"/>
      <c r="E3069" s="49"/>
      <c r="F3069" s="49"/>
      <c r="G3069" s="49"/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  <c r="AD3069" s="49"/>
    </row>
    <row r="3070" spans="1:30">
      <c r="A3070" s="49"/>
      <c r="B3070" s="49"/>
      <c r="C3070" s="49"/>
      <c r="D3070" s="49"/>
      <c r="E3070" s="49"/>
      <c r="F3070" s="49"/>
      <c r="G3070" s="49"/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  <c r="AD3070" s="49"/>
    </row>
    <row r="3071" spans="1:30">
      <c r="A3071" s="49"/>
      <c r="B3071" s="49"/>
      <c r="C3071" s="49"/>
      <c r="D3071" s="49"/>
      <c r="E3071" s="49"/>
      <c r="F3071" s="49"/>
      <c r="G3071" s="49"/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  <c r="AD3071" s="49"/>
    </row>
    <row r="3072" spans="1:30">
      <c r="A3072" s="49"/>
      <c r="B3072" s="49"/>
      <c r="C3072" s="49"/>
      <c r="D3072" s="49"/>
      <c r="E3072" s="49"/>
      <c r="F3072" s="49"/>
      <c r="G3072" s="49"/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  <c r="AD3072" s="49"/>
    </row>
    <row r="3073" spans="1:30">
      <c r="A3073" s="49"/>
      <c r="B3073" s="49"/>
      <c r="C3073" s="49"/>
      <c r="D3073" s="49"/>
      <c r="E3073" s="49"/>
      <c r="F3073" s="49"/>
      <c r="G3073" s="49"/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  <c r="AD3073" s="49"/>
    </row>
    <row r="3074" spans="1:30">
      <c r="A3074" s="49"/>
      <c r="B3074" s="49"/>
      <c r="C3074" s="49"/>
      <c r="D3074" s="49"/>
      <c r="E3074" s="49"/>
      <c r="F3074" s="49"/>
      <c r="G3074" s="49"/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  <c r="AA3074" s="49"/>
      <c r="AB3074" s="49"/>
      <c r="AC3074" s="49"/>
      <c r="AD3074" s="49"/>
    </row>
    <row r="3075" spans="1:30">
      <c r="A3075" s="49"/>
      <c r="B3075" s="49"/>
      <c r="C3075" s="49"/>
      <c r="D3075" s="49"/>
      <c r="E3075" s="49"/>
      <c r="F3075" s="49"/>
      <c r="G3075" s="49"/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  <c r="AA3075" s="49"/>
      <c r="AB3075" s="49"/>
      <c r="AC3075" s="49"/>
      <c r="AD3075" s="49"/>
    </row>
    <row r="3076" spans="1:30">
      <c r="A3076" s="49"/>
      <c r="B3076" s="49"/>
      <c r="C3076" s="49"/>
      <c r="D3076" s="49"/>
      <c r="E3076" s="49"/>
      <c r="F3076" s="49"/>
      <c r="G3076" s="49"/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  <c r="AA3076" s="49"/>
      <c r="AB3076" s="49"/>
      <c r="AC3076" s="49"/>
      <c r="AD3076" s="49"/>
    </row>
    <row r="3077" spans="1:30">
      <c r="A3077" s="49"/>
      <c r="B3077" s="49"/>
      <c r="C3077" s="49"/>
      <c r="D3077" s="49"/>
      <c r="E3077" s="49"/>
      <c r="F3077" s="49"/>
      <c r="G3077" s="49"/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49"/>
      <c r="AA3077" s="49"/>
      <c r="AB3077" s="49"/>
      <c r="AC3077" s="49"/>
      <c r="AD3077" s="49"/>
    </row>
    <row r="3078" spans="1:30">
      <c r="A3078" s="49"/>
      <c r="B3078" s="49"/>
      <c r="C3078" s="49"/>
      <c r="D3078" s="49"/>
      <c r="E3078" s="49"/>
      <c r="F3078" s="49"/>
      <c r="G3078" s="49"/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49"/>
      <c r="AA3078" s="49"/>
      <c r="AB3078" s="49"/>
      <c r="AC3078" s="49"/>
      <c r="AD3078" s="49"/>
    </row>
    <row r="3079" spans="1:30">
      <c r="A3079" s="49"/>
      <c r="B3079" s="49"/>
      <c r="C3079" s="49"/>
      <c r="D3079" s="49"/>
      <c r="E3079" s="49"/>
      <c r="F3079" s="49"/>
      <c r="G3079" s="49"/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  <c r="AA3079" s="49"/>
      <c r="AB3079" s="49"/>
      <c r="AC3079" s="49"/>
      <c r="AD3079" s="49"/>
    </row>
    <row r="3080" spans="1:30">
      <c r="A3080" s="49"/>
      <c r="B3080" s="49"/>
      <c r="C3080" s="49"/>
      <c r="D3080" s="49"/>
      <c r="E3080" s="49"/>
      <c r="F3080" s="49"/>
      <c r="G3080" s="49"/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  <c r="AA3080" s="49"/>
      <c r="AB3080" s="49"/>
      <c r="AC3080" s="49"/>
      <c r="AD3080" s="49"/>
    </row>
    <row r="3081" spans="1:30">
      <c r="A3081" s="49"/>
      <c r="B3081" s="49"/>
      <c r="C3081" s="49"/>
      <c r="D3081" s="49"/>
      <c r="E3081" s="49"/>
      <c r="F3081" s="49"/>
      <c r="G3081" s="49"/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  <c r="AA3081" s="49"/>
      <c r="AB3081" s="49"/>
      <c r="AC3081" s="49"/>
      <c r="AD3081" s="49"/>
    </row>
    <row r="3082" spans="1:30">
      <c r="A3082" s="49"/>
      <c r="B3082" s="49"/>
      <c r="C3082" s="49"/>
      <c r="D3082" s="49"/>
      <c r="E3082" s="49"/>
      <c r="F3082" s="49"/>
      <c r="G3082" s="49"/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  <c r="AA3082" s="49"/>
      <c r="AB3082" s="49"/>
      <c r="AC3082" s="49"/>
      <c r="AD3082" s="49"/>
    </row>
    <row r="3083" spans="1:30">
      <c r="A3083" s="49"/>
      <c r="B3083" s="49"/>
      <c r="C3083" s="49"/>
      <c r="D3083" s="49"/>
      <c r="E3083" s="49"/>
      <c r="F3083" s="49"/>
      <c r="G3083" s="49"/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  <c r="AA3083" s="49"/>
      <c r="AB3083" s="49"/>
      <c r="AC3083" s="49"/>
      <c r="AD3083" s="49"/>
    </row>
    <row r="3084" spans="1:30">
      <c r="A3084" s="49"/>
      <c r="B3084" s="49"/>
      <c r="C3084" s="49"/>
      <c r="D3084" s="49"/>
      <c r="E3084" s="49"/>
      <c r="F3084" s="49"/>
      <c r="G3084" s="49"/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49"/>
      <c r="AA3084" s="49"/>
      <c r="AB3084" s="49"/>
      <c r="AC3084" s="49"/>
      <c r="AD3084" s="49"/>
    </row>
    <row r="3085" spans="1:30">
      <c r="A3085" s="49"/>
      <c r="B3085" s="49"/>
      <c r="C3085" s="49"/>
      <c r="D3085" s="49"/>
      <c r="E3085" s="49"/>
      <c r="F3085" s="49"/>
      <c r="G3085" s="49"/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  <c r="AA3085" s="49"/>
      <c r="AB3085" s="49"/>
      <c r="AC3085" s="49"/>
      <c r="AD3085" s="49"/>
    </row>
    <row r="3086" spans="1:30">
      <c r="A3086" s="49"/>
      <c r="B3086" s="49"/>
      <c r="C3086" s="49"/>
      <c r="D3086" s="49"/>
      <c r="E3086" s="49"/>
      <c r="F3086" s="49"/>
      <c r="G3086" s="49"/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  <c r="AD3086" s="49"/>
    </row>
    <row r="3087" spans="1:30">
      <c r="A3087" s="49"/>
      <c r="B3087" s="49"/>
      <c r="C3087" s="49"/>
      <c r="D3087" s="49"/>
      <c r="E3087" s="49"/>
      <c r="F3087" s="49"/>
      <c r="G3087" s="49"/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  <c r="AD3087" s="49"/>
    </row>
    <row r="3088" spans="1:30">
      <c r="A3088" s="49"/>
      <c r="B3088" s="49"/>
      <c r="C3088" s="49"/>
      <c r="D3088" s="49"/>
      <c r="E3088" s="49"/>
      <c r="F3088" s="49"/>
      <c r="G3088" s="49"/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  <c r="AD3088" s="49"/>
    </row>
    <row r="3089" spans="1:30">
      <c r="A3089" s="49"/>
      <c r="B3089" s="49"/>
      <c r="C3089" s="49"/>
      <c r="D3089" s="49"/>
      <c r="E3089" s="49"/>
      <c r="F3089" s="49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  <c r="AD3089" s="49"/>
    </row>
    <row r="3090" spans="1:30">
      <c r="A3090" s="49"/>
      <c r="B3090" s="49"/>
      <c r="C3090" s="49"/>
      <c r="D3090" s="49"/>
      <c r="E3090" s="49"/>
      <c r="F3090" s="49"/>
      <c r="G3090" s="49"/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  <c r="AD3090" s="49"/>
    </row>
    <row r="3091" spans="1:30">
      <c r="A3091" s="49"/>
      <c r="B3091" s="49"/>
      <c r="C3091" s="49"/>
      <c r="D3091" s="49"/>
      <c r="E3091" s="49"/>
      <c r="F3091" s="49"/>
      <c r="G3091" s="49"/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  <c r="AD3091" s="49"/>
    </row>
    <row r="3092" spans="1:30">
      <c r="A3092" s="49"/>
      <c r="B3092" s="49"/>
      <c r="C3092" s="49"/>
      <c r="D3092" s="49"/>
      <c r="E3092" s="49"/>
      <c r="F3092" s="49"/>
      <c r="G3092" s="49"/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  <c r="AD3092" s="49"/>
    </row>
    <row r="3093" spans="1:30">
      <c r="A3093" s="49"/>
      <c r="B3093" s="49"/>
      <c r="C3093" s="49"/>
      <c r="D3093" s="49"/>
      <c r="E3093" s="49"/>
      <c r="F3093" s="49"/>
      <c r="G3093" s="49"/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  <c r="AD3093" s="49"/>
    </row>
    <row r="3094" spans="1:30">
      <c r="A3094" s="49"/>
      <c r="B3094" s="49"/>
      <c r="C3094" s="49"/>
      <c r="D3094" s="49"/>
      <c r="E3094" s="49"/>
      <c r="F3094" s="49"/>
      <c r="G3094" s="49"/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  <c r="AD3094" s="49"/>
    </row>
    <row r="3095" spans="1:30">
      <c r="A3095" s="49"/>
      <c r="B3095" s="49"/>
      <c r="C3095" s="49"/>
      <c r="D3095" s="49"/>
      <c r="E3095" s="49"/>
      <c r="F3095" s="49"/>
      <c r="G3095" s="49"/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  <c r="AD3095" s="49"/>
    </row>
    <row r="3096" spans="1:30">
      <c r="A3096" s="49"/>
      <c r="B3096" s="49"/>
      <c r="C3096" s="49"/>
      <c r="D3096" s="49"/>
      <c r="E3096" s="49"/>
      <c r="F3096" s="49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  <c r="AD3096" s="49"/>
    </row>
    <row r="3097" spans="1:30">
      <c r="A3097" s="49"/>
      <c r="B3097" s="49"/>
      <c r="C3097" s="49"/>
      <c r="D3097" s="49"/>
      <c r="E3097" s="49"/>
      <c r="F3097" s="49"/>
      <c r="G3097" s="49"/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  <c r="AD3097" s="49"/>
    </row>
    <row r="3098" spans="1:30">
      <c r="A3098" s="49"/>
      <c r="B3098" s="49"/>
      <c r="C3098" s="49"/>
      <c r="D3098" s="49"/>
      <c r="E3098" s="49"/>
      <c r="F3098" s="49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  <c r="AD3098" s="49"/>
    </row>
    <row r="3099" spans="1:30">
      <c r="A3099" s="49"/>
      <c r="B3099" s="49"/>
      <c r="C3099" s="49"/>
      <c r="D3099" s="49"/>
      <c r="E3099" s="49"/>
      <c r="F3099" s="49"/>
      <c r="G3099" s="49"/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  <c r="AD3099" s="49"/>
    </row>
    <row r="3100" spans="1:30">
      <c r="A3100" s="49"/>
      <c r="B3100" s="49"/>
      <c r="C3100" s="49"/>
      <c r="D3100" s="49"/>
      <c r="E3100" s="49"/>
      <c r="F3100" s="49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  <c r="AD3100" s="49"/>
    </row>
    <row r="3101" spans="1:30">
      <c r="A3101" s="49"/>
      <c r="B3101" s="49"/>
      <c r="C3101" s="49"/>
      <c r="D3101" s="49"/>
      <c r="E3101" s="49"/>
      <c r="F3101" s="49"/>
      <c r="G3101" s="49"/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  <c r="AD3101" s="49"/>
    </row>
    <row r="3102" spans="1:30">
      <c r="A3102" s="49"/>
      <c r="B3102" s="49"/>
      <c r="C3102" s="49"/>
      <c r="D3102" s="49"/>
      <c r="E3102" s="49"/>
      <c r="F3102" s="49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  <c r="AD3102" s="49"/>
    </row>
    <row r="3103" spans="1:30">
      <c r="A3103" s="49"/>
      <c r="B3103" s="49"/>
      <c r="C3103" s="49"/>
      <c r="D3103" s="49"/>
      <c r="E3103" s="49"/>
      <c r="F3103" s="49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  <c r="AD3103" s="49"/>
    </row>
    <row r="3104" spans="1:30">
      <c r="A3104" s="49"/>
      <c r="B3104" s="49"/>
      <c r="C3104" s="49"/>
      <c r="D3104" s="49"/>
      <c r="E3104" s="49"/>
      <c r="F3104" s="49"/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  <c r="AD3104" s="49"/>
    </row>
    <row r="3105" spans="1:30">
      <c r="A3105" s="49"/>
      <c r="B3105" s="49"/>
      <c r="C3105" s="49"/>
      <c r="D3105" s="49"/>
      <c r="E3105" s="49"/>
      <c r="F3105" s="49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  <c r="AD3105" s="49"/>
    </row>
    <row r="3106" spans="1:30">
      <c r="A3106" s="49"/>
      <c r="B3106" s="49"/>
      <c r="C3106" s="49"/>
      <c r="D3106" s="49"/>
      <c r="E3106" s="49"/>
      <c r="F3106" s="49"/>
      <c r="G3106" s="49"/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  <c r="AD3106" s="49"/>
    </row>
    <row r="3107" spans="1:30">
      <c r="A3107" s="49"/>
      <c r="B3107" s="49"/>
      <c r="C3107" s="49"/>
      <c r="D3107" s="49"/>
      <c r="E3107" s="49"/>
      <c r="F3107" s="49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  <c r="AD3107" s="49"/>
    </row>
    <row r="3108" spans="1:30">
      <c r="A3108" s="49"/>
      <c r="B3108" s="49"/>
      <c r="C3108" s="49"/>
      <c r="D3108" s="49"/>
      <c r="E3108" s="49"/>
      <c r="F3108" s="49"/>
      <c r="G3108" s="49"/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  <c r="AD3108" s="49"/>
    </row>
    <row r="3109" spans="1:30">
      <c r="A3109" s="49"/>
      <c r="B3109" s="49"/>
      <c r="C3109" s="49"/>
      <c r="D3109" s="49"/>
      <c r="E3109" s="49"/>
      <c r="F3109" s="49"/>
      <c r="G3109" s="49"/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  <c r="AD3109" s="49"/>
    </row>
    <row r="3110" spans="1:30">
      <c r="A3110" s="49"/>
      <c r="B3110" s="49"/>
      <c r="C3110" s="49"/>
      <c r="D3110" s="49"/>
      <c r="E3110" s="49"/>
      <c r="F3110" s="49"/>
      <c r="G3110" s="49"/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  <c r="AD3110" s="49"/>
    </row>
    <row r="3111" spans="1:30">
      <c r="A3111" s="49"/>
      <c r="B3111" s="49"/>
      <c r="C3111" s="49"/>
      <c r="D3111" s="49"/>
      <c r="E3111" s="49"/>
      <c r="F3111" s="49"/>
      <c r="G3111" s="49"/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  <c r="AD3111" s="49"/>
    </row>
    <row r="3112" spans="1:30">
      <c r="A3112" s="49"/>
      <c r="B3112" s="49"/>
      <c r="C3112" s="49"/>
      <c r="D3112" s="49"/>
      <c r="E3112" s="49"/>
      <c r="F3112" s="49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  <c r="AD3112" s="49"/>
    </row>
    <row r="3113" spans="1:30">
      <c r="A3113" s="49"/>
      <c r="B3113" s="49"/>
      <c r="C3113" s="49"/>
      <c r="D3113" s="49"/>
      <c r="E3113" s="49"/>
      <c r="F3113" s="49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  <c r="AD3113" s="49"/>
    </row>
    <row r="3114" spans="1:30">
      <c r="A3114" s="49"/>
      <c r="B3114" s="49"/>
      <c r="C3114" s="49"/>
      <c r="D3114" s="49"/>
      <c r="E3114" s="49"/>
      <c r="F3114" s="49"/>
      <c r="G3114" s="49"/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  <c r="AD3114" s="49"/>
    </row>
    <row r="3115" spans="1:30">
      <c r="A3115" s="49"/>
      <c r="B3115" s="49"/>
      <c r="C3115" s="49"/>
      <c r="D3115" s="49"/>
      <c r="E3115" s="49"/>
      <c r="F3115" s="49"/>
      <c r="G3115" s="49"/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  <c r="AD3115" s="49"/>
    </row>
    <row r="3116" spans="1:30">
      <c r="A3116" s="49"/>
      <c r="B3116" s="49"/>
      <c r="C3116" s="49"/>
      <c r="D3116" s="49"/>
      <c r="E3116" s="49"/>
      <c r="F3116" s="49"/>
      <c r="G3116" s="49"/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  <c r="AD3116" s="49"/>
    </row>
    <row r="3117" spans="1:30">
      <c r="A3117" s="49"/>
      <c r="B3117" s="49"/>
      <c r="C3117" s="49"/>
      <c r="D3117" s="49"/>
      <c r="E3117" s="49"/>
      <c r="F3117" s="49"/>
      <c r="G3117" s="49"/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  <c r="AD3117" s="49"/>
    </row>
    <row r="3118" spans="1:30">
      <c r="A3118" s="49"/>
      <c r="B3118" s="49"/>
      <c r="C3118" s="49"/>
      <c r="D3118" s="49"/>
      <c r="E3118" s="49"/>
      <c r="F3118" s="49"/>
      <c r="G3118" s="49"/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  <c r="AD3118" s="49"/>
    </row>
    <row r="3119" spans="1:30">
      <c r="A3119" s="49"/>
      <c r="B3119" s="49"/>
      <c r="C3119" s="49"/>
      <c r="D3119" s="49"/>
      <c r="E3119" s="49"/>
      <c r="F3119" s="49"/>
      <c r="G3119" s="49"/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  <c r="AD3119" s="49"/>
    </row>
    <row r="3120" spans="1:30">
      <c r="A3120" s="49"/>
      <c r="B3120" s="49"/>
      <c r="C3120" s="49"/>
      <c r="D3120" s="49"/>
      <c r="E3120" s="49"/>
      <c r="F3120" s="49"/>
      <c r="G3120" s="49"/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  <c r="AD3120" s="49"/>
    </row>
    <row r="3121" spans="1:30">
      <c r="A3121" s="49"/>
      <c r="B3121" s="49"/>
      <c r="C3121" s="49"/>
      <c r="D3121" s="49"/>
      <c r="E3121" s="49"/>
      <c r="F3121" s="49"/>
      <c r="G3121" s="49"/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  <c r="AD3121" s="49"/>
    </row>
    <row r="3122" spans="1:30">
      <c r="A3122" s="49"/>
      <c r="B3122" s="49"/>
      <c r="C3122" s="49"/>
      <c r="D3122" s="49"/>
      <c r="E3122" s="49"/>
      <c r="F3122" s="49"/>
      <c r="G3122" s="49"/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  <c r="AD3122" s="49"/>
    </row>
    <row r="3123" spans="1:30">
      <c r="A3123" s="49"/>
      <c r="B3123" s="49"/>
      <c r="C3123" s="49"/>
      <c r="D3123" s="49"/>
      <c r="E3123" s="49"/>
      <c r="F3123" s="49"/>
      <c r="G3123" s="49"/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  <c r="AD3123" s="49"/>
    </row>
    <row r="3124" spans="1:30">
      <c r="A3124" s="49"/>
      <c r="B3124" s="49"/>
      <c r="C3124" s="49"/>
      <c r="D3124" s="49"/>
      <c r="E3124" s="49"/>
      <c r="F3124" s="49"/>
      <c r="G3124" s="49"/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  <c r="AD3124" s="49"/>
    </row>
    <row r="3125" spans="1:30">
      <c r="A3125" s="49"/>
      <c r="B3125" s="49"/>
      <c r="C3125" s="49"/>
      <c r="D3125" s="49"/>
      <c r="E3125" s="49"/>
      <c r="F3125" s="49"/>
      <c r="G3125" s="49"/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  <c r="AD3125" s="49"/>
    </row>
    <row r="3126" spans="1:30">
      <c r="A3126" s="49"/>
      <c r="B3126" s="49"/>
      <c r="C3126" s="49"/>
      <c r="D3126" s="49"/>
      <c r="E3126" s="49"/>
      <c r="F3126" s="49"/>
      <c r="G3126" s="49"/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  <c r="AD3126" s="49"/>
    </row>
    <row r="3127" spans="1:30">
      <c r="A3127" s="49"/>
      <c r="B3127" s="49"/>
      <c r="C3127" s="49"/>
      <c r="D3127" s="49"/>
      <c r="E3127" s="49"/>
      <c r="F3127" s="49"/>
      <c r="G3127" s="49"/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  <c r="AD3127" s="49"/>
    </row>
    <row r="3128" spans="1:30">
      <c r="A3128" s="49"/>
      <c r="B3128" s="49"/>
      <c r="C3128" s="49"/>
      <c r="D3128" s="49"/>
      <c r="E3128" s="49"/>
      <c r="F3128" s="49"/>
      <c r="G3128" s="49"/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  <c r="AD3128" s="49"/>
    </row>
    <row r="3129" spans="1:30">
      <c r="A3129" s="49"/>
      <c r="B3129" s="49"/>
      <c r="C3129" s="49"/>
      <c r="D3129" s="49"/>
      <c r="E3129" s="49"/>
      <c r="F3129" s="49"/>
      <c r="G3129" s="49"/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  <c r="AD3129" s="49"/>
    </row>
    <row r="3130" spans="1:30">
      <c r="A3130" s="49"/>
      <c r="B3130" s="49"/>
      <c r="C3130" s="49"/>
      <c r="D3130" s="49"/>
      <c r="E3130" s="49"/>
      <c r="F3130" s="49"/>
      <c r="G3130" s="49"/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  <c r="AD3130" s="49"/>
    </row>
    <row r="3131" spans="1:30">
      <c r="A3131" s="49"/>
      <c r="B3131" s="49"/>
      <c r="C3131" s="49"/>
      <c r="D3131" s="49"/>
      <c r="E3131" s="49"/>
      <c r="F3131" s="49"/>
      <c r="G3131" s="49"/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  <c r="AD3131" s="49"/>
    </row>
    <row r="3132" spans="1:30">
      <c r="A3132" s="49"/>
      <c r="B3132" s="49"/>
      <c r="C3132" s="49"/>
      <c r="D3132" s="49"/>
      <c r="E3132" s="49"/>
      <c r="F3132" s="49"/>
      <c r="G3132" s="49"/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  <c r="AD3132" s="49"/>
    </row>
    <row r="3133" spans="1:30">
      <c r="A3133" s="49"/>
      <c r="B3133" s="49"/>
      <c r="C3133" s="49"/>
      <c r="D3133" s="49"/>
      <c r="E3133" s="49"/>
      <c r="F3133" s="49"/>
      <c r="G3133" s="49"/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  <c r="AD3133" s="49"/>
    </row>
    <row r="3134" spans="1:30">
      <c r="A3134" s="49"/>
      <c r="B3134" s="49"/>
      <c r="C3134" s="49"/>
      <c r="D3134" s="49"/>
      <c r="E3134" s="49"/>
      <c r="F3134" s="49"/>
      <c r="G3134" s="49"/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  <c r="AD3134" s="49"/>
    </row>
    <row r="3135" spans="1:30">
      <c r="A3135" s="49"/>
      <c r="B3135" s="49"/>
      <c r="C3135" s="49"/>
      <c r="D3135" s="49"/>
      <c r="E3135" s="49"/>
      <c r="F3135" s="49"/>
      <c r="G3135" s="49"/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  <c r="AD3135" s="49"/>
    </row>
    <row r="3136" spans="1:30">
      <c r="A3136" s="49"/>
      <c r="B3136" s="49"/>
      <c r="C3136" s="49"/>
      <c r="D3136" s="49"/>
      <c r="E3136" s="49"/>
      <c r="F3136" s="49"/>
      <c r="G3136" s="49"/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  <c r="AD3136" s="49"/>
    </row>
    <row r="3137" spans="1:30">
      <c r="A3137" s="49"/>
      <c r="B3137" s="49"/>
      <c r="C3137" s="49"/>
      <c r="D3137" s="49"/>
      <c r="E3137" s="49"/>
      <c r="F3137" s="49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  <c r="AD3137" s="49"/>
    </row>
    <row r="3138" spans="1:30">
      <c r="A3138" s="49"/>
      <c r="B3138" s="49"/>
      <c r="C3138" s="49"/>
      <c r="D3138" s="49"/>
      <c r="E3138" s="49"/>
      <c r="F3138" s="49"/>
      <c r="G3138" s="49"/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  <c r="AD3138" s="49"/>
    </row>
    <row r="3139" spans="1:30">
      <c r="A3139" s="49"/>
      <c r="B3139" s="49"/>
      <c r="C3139" s="49"/>
      <c r="D3139" s="49"/>
      <c r="E3139" s="49"/>
      <c r="F3139" s="49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  <c r="AD3139" s="49"/>
    </row>
    <row r="3140" spans="1:30">
      <c r="A3140" s="49"/>
      <c r="B3140" s="49"/>
      <c r="C3140" s="49"/>
      <c r="D3140" s="49"/>
      <c r="E3140" s="49"/>
      <c r="F3140" s="49"/>
      <c r="G3140" s="49"/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  <c r="AD3140" s="49"/>
    </row>
    <row r="3141" spans="1:30">
      <c r="A3141" s="49"/>
      <c r="B3141" s="49"/>
      <c r="C3141" s="49"/>
      <c r="D3141" s="49"/>
      <c r="E3141" s="49"/>
      <c r="F3141" s="49"/>
      <c r="G3141" s="49"/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  <c r="AD3141" s="49"/>
    </row>
    <row r="3142" spans="1:30">
      <c r="A3142" s="49"/>
      <c r="B3142" s="49"/>
      <c r="C3142" s="49"/>
      <c r="D3142" s="49"/>
      <c r="E3142" s="49"/>
      <c r="F3142" s="49"/>
      <c r="G3142" s="49"/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  <c r="AD3142" s="49"/>
    </row>
    <row r="3143" spans="1:30">
      <c r="A3143" s="49"/>
      <c r="B3143" s="49"/>
      <c r="C3143" s="49"/>
      <c r="D3143" s="49"/>
      <c r="E3143" s="49"/>
      <c r="F3143" s="49"/>
      <c r="G3143" s="49"/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  <c r="AD3143" s="49"/>
    </row>
    <row r="3144" spans="1:30">
      <c r="A3144" s="49"/>
      <c r="B3144" s="49"/>
      <c r="C3144" s="49"/>
      <c r="D3144" s="49"/>
      <c r="E3144" s="49"/>
      <c r="F3144" s="49"/>
      <c r="G3144" s="49"/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  <c r="AD3144" s="49"/>
    </row>
    <row r="3145" spans="1:30">
      <c r="A3145" s="49"/>
      <c r="B3145" s="49"/>
      <c r="C3145" s="49"/>
      <c r="D3145" s="49"/>
      <c r="E3145" s="49"/>
      <c r="F3145" s="49"/>
      <c r="G3145" s="49"/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  <c r="AD3145" s="49"/>
    </row>
    <row r="3146" spans="1:30">
      <c r="A3146" s="49"/>
      <c r="B3146" s="49"/>
      <c r="C3146" s="49"/>
      <c r="D3146" s="49"/>
      <c r="E3146" s="49"/>
      <c r="F3146" s="49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  <c r="AD3146" s="49"/>
    </row>
    <row r="3147" spans="1:30">
      <c r="A3147" s="49"/>
      <c r="B3147" s="49"/>
      <c r="C3147" s="49"/>
      <c r="D3147" s="49"/>
      <c r="E3147" s="49"/>
      <c r="F3147" s="49"/>
      <c r="G3147" s="49"/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  <c r="AD3147" s="49"/>
    </row>
    <row r="3148" spans="1:30">
      <c r="A3148" s="49"/>
      <c r="B3148" s="49"/>
      <c r="C3148" s="49"/>
      <c r="D3148" s="49"/>
      <c r="E3148" s="49"/>
      <c r="F3148" s="49"/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  <c r="AD3148" s="49"/>
    </row>
    <row r="3149" spans="1:30">
      <c r="A3149" s="49"/>
      <c r="B3149" s="49"/>
      <c r="C3149" s="49"/>
      <c r="D3149" s="49"/>
      <c r="E3149" s="49"/>
      <c r="F3149" s="49"/>
      <c r="G3149" s="49"/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  <c r="AD3149" s="49"/>
    </row>
    <row r="3150" spans="1:30">
      <c r="A3150" s="49"/>
      <c r="B3150" s="49"/>
      <c r="C3150" s="49"/>
      <c r="D3150" s="49"/>
      <c r="E3150" s="49"/>
      <c r="F3150" s="49"/>
      <c r="G3150" s="49"/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  <c r="AD3150" s="49"/>
    </row>
    <row r="3151" spans="1:30">
      <c r="A3151" s="49"/>
      <c r="B3151" s="49"/>
      <c r="C3151" s="49"/>
      <c r="D3151" s="49"/>
      <c r="E3151" s="49"/>
      <c r="F3151" s="49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  <c r="AD3151" s="49"/>
    </row>
    <row r="3152" spans="1:30">
      <c r="A3152" s="49"/>
      <c r="B3152" s="49"/>
      <c r="C3152" s="49"/>
      <c r="D3152" s="49"/>
      <c r="E3152" s="49"/>
      <c r="F3152" s="49"/>
      <c r="G3152" s="49"/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  <c r="AD3152" s="49"/>
    </row>
    <row r="3153" spans="1:30">
      <c r="A3153" s="49"/>
      <c r="B3153" s="49"/>
      <c r="C3153" s="49"/>
      <c r="D3153" s="49"/>
      <c r="E3153" s="49"/>
      <c r="F3153" s="49"/>
      <c r="G3153" s="49"/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  <c r="AD3153" s="49"/>
    </row>
    <row r="3154" spans="1:30">
      <c r="A3154" s="49"/>
      <c r="B3154" s="49"/>
      <c r="C3154" s="49"/>
      <c r="D3154" s="49"/>
      <c r="E3154" s="49"/>
      <c r="F3154" s="49"/>
      <c r="G3154" s="49"/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  <c r="AD3154" s="49"/>
    </row>
    <row r="3155" spans="1:30">
      <c r="A3155" s="49"/>
      <c r="B3155" s="49"/>
      <c r="C3155" s="49"/>
      <c r="D3155" s="49"/>
      <c r="E3155" s="49"/>
      <c r="F3155" s="49"/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  <c r="AD3155" s="49"/>
    </row>
    <row r="3156" spans="1:30">
      <c r="A3156" s="49"/>
      <c r="B3156" s="49"/>
      <c r="C3156" s="49"/>
      <c r="D3156" s="49"/>
      <c r="E3156" s="49"/>
      <c r="F3156" s="49"/>
      <c r="G3156" s="49"/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  <c r="AD3156" s="49"/>
    </row>
    <row r="3157" spans="1:30">
      <c r="A3157" s="49"/>
      <c r="B3157" s="49"/>
      <c r="C3157" s="49"/>
      <c r="D3157" s="49"/>
      <c r="E3157" s="49"/>
      <c r="F3157" s="49"/>
      <c r="G3157" s="49"/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  <c r="AD3157" s="49"/>
    </row>
    <row r="3158" spans="1:30">
      <c r="A3158" s="49"/>
      <c r="B3158" s="49"/>
      <c r="C3158" s="49"/>
      <c r="D3158" s="49"/>
      <c r="E3158" s="49"/>
      <c r="F3158" s="49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  <c r="AD3158" s="49"/>
    </row>
    <row r="3159" spans="1:30">
      <c r="A3159" s="49"/>
      <c r="B3159" s="49"/>
      <c r="C3159" s="49"/>
      <c r="D3159" s="49"/>
      <c r="E3159" s="49"/>
      <c r="F3159" s="49"/>
      <c r="G3159" s="49"/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  <c r="AD3159" s="49"/>
    </row>
    <row r="3160" spans="1:30">
      <c r="A3160" s="49"/>
      <c r="B3160" s="49"/>
      <c r="C3160" s="49"/>
      <c r="D3160" s="49"/>
      <c r="E3160" s="49"/>
      <c r="F3160" s="49"/>
      <c r="G3160" s="49"/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  <c r="AD3160" s="49"/>
    </row>
    <row r="3161" spans="1:30">
      <c r="A3161" s="49"/>
      <c r="B3161" s="49"/>
      <c r="C3161" s="49"/>
      <c r="D3161" s="49"/>
      <c r="E3161" s="49"/>
      <c r="F3161" s="49"/>
      <c r="G3161" s="49"/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  <c r="AD3161" s="49"/>
    </row>
    <row r="3162" spans="1:30">
      <c r="A3162" s="49"/>
      <c r="B3162" s="49"/>
      <c r="C3162" s="49"/>
      <c r="D3162" s="49"/>
      <c r="E3162" s="49"/>
      <c r="F3162" s="49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  <c r="AD3162" s="49"/>
    </row>
    <row r="3163" spans="1:30">
      <c r="A3163" s="49"/>
      <c r="B3163" s="49"/>
      <c r="C3163" s="49"/>
      <c r="D3163" s="49"/>
      <c r="E3163" s="49"/>
      <c r="F3163" s="49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  <c r="AD3163" s="49"/>
    </row>
    <row r="3164" spans="1:30">
      <c r="A3164" s="49"/>
      <c r="B3164" s="49"/>
      <c r="C3164" s="49"/>
      <c r="D3164" s="49"/>
      <c r="E3164" s="49"/>
      <c r="F3164" s="49"/>
      <c r="G3164" s="49"/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  <c r="AD3164" s="49"/>
    </row>
    <row r="3165" spans="1:30">
      <c r="A3165" s="49"/>
      <c r="B3165" s="49"/>
      <c r="C3165" s="49"/>
      <c r="D3165" s="49"/>
      <c r="E3165" s="49"/>
      <c r="F3165" s="49"/>
      <c r="G3165" s="49"/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  <c r="AD3165" s="49"/>
    </row>
    <row r="3166" spans="1:30">
      <c r="A3166" s="49"/>
      <c r="B3166" s="49"/>
      <c r="C3166" s="49"/>
      <c r="D3166" s="49"/>
      <c r="E3166" s="49"/>
      <c r="F3166" s="49"/>
      <c r="G3166" s="49"/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  <c r="AD3166" s="49"/>
    </row>
    <row r="3167" spans="1:30">
      <c r="A3167" s="49"/>
      <c r="B3167" s="49"/>
      <c r="C3167" s="49"/>
      <c r="D3167" s="49"/>
      <c r="E3167" s="49"/>
      <c r="F3167" s="49"/>
      <c r="G3167" s="49"/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  <c r="AD3167" s="49"/>
    </row>
    <row r="3168" spans="1:30">
      <c r="A3168" s="49"/>
      <c r="B3168" s="49"/>
      <c r="C3168" s="49"/>
      <c r="D3168" s="49"/>
      <c r="E3168" s="49"/>
      <c r="F3168" s="49"/>
      <c r="G3168" s="49"/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  <c r="AD3168" s="49"/>
    </row>
    <row r="3169" spans="1:30">
      <c r="A3169" s="49"/>
      <c r="B3169" s="49"/>
      <c r="C3169" s="49"/>
      <c r="D3169" s="49"/>
      <c r="E3169" s="49"/>
      <c r="F3169" s="49"/>
      <c r="G3169" s="49"/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  <c r="AD3169" s="49"/>
    </row>
    <row r="3170" spans="1:30">
      <c r="A3170" s="49"/>
      <c r="B3170" s="49"/>
      <c r="C3170" s="49"/>
      <c r="D3170" s="49"/>
      <c r="E3170" s="49"/>
      <c r="F3170" s="49"/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  <c r="AD3170" s="49"/>
    </row>
    <row r="3171" spans="1:30">
      <c r="A3171" s="49"/>
      <c r="B3171" s="49"/>
      <c r="C3171" s="49"/>
      <c r="D3171" s="49"/>
      <c r="E3171" s="49"/>
      <c r="F3171" s="49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  <c r="AD3171" s="49"/>
    </row>
    <row r="3172" spans="1:30">
      <c r="A3172" s="49"/>
      <c r="B3172" s="49"/>
      <c r="C3172" s="49"/>
      <c r="D3172" s="49"/>
      <c r="E3172" s="49"/>
      <c r="F3172" s="49"/>
      <c r="G3172" s="49"/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  <c r="AD3172" s="49"/>
    </row>
    <row r="3173" spans="1:30">
      <c r="A3173" s="49"/>
      <c r="B3173" s="49"/>
      <c r="C3173" s="49"/>
      <c r="D3173" s="49"/>
      <c r="E3173" s="49"/>
      <c r="F3173" s="49"/>
      <c r="G3173" s="49"/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  <c r="AD3173" s="49"/>
    </row>
    <row r="3174" spans="1:30">
      <c r="A3174" s="49"/>
      <c r="B3174" s="49"/>
      <c r="C3174" s="49"/>
      <c r="D3174" s="49"/>
      <c r="E3174" s="49"/>
      <c r="F3174" s="49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  <c r="AD3174" s="49"/>
    </row>
    <row r="3175" spans="1:30">
      <c r="A3175" s="49"/>
      <c r="B3175" s="49"/>
      <c r="C3175" s="49"/>
      <c r="D3175" s="49"/>
      <c r="E3175" s="49"/>
      <c r="F3175" s="49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  <c r="AD3175" s="49"/>
    </row>
    <row r="3176" spans="1:30">
      <c r="A3176" s="49"/>
      <c r="B3176" s="49"/>
      <c r="C3176" s="49"/>
      <c r="D3176" s="49"/>
      <c r="E3176" s="49"/>
      <c r="F3176" s="49"/>
      <c r="G3176" s="49"/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  <c r="AD3176" s="49"/>
    </row>
    <row r="3177" spans="1:30">
      <c r="A3177" s="49"/>
      <c r="B3177" s="49"/>
      <c r="C3177" s="49"/>
      <c r="D3177" s="49"/>
      <c r="E3177" s="49"/>
      <c r="F3177" s="49"/>
      <c r="G3177" s="49"/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  <c r="AD3177" s="49"/>
    </row>
    <row r="3178" spans="1:30">
      <c r="A3178" s="49"/>
      <c r="B3178" s="49"/>
      <c r="C3178" s="49"/>
      <c r="D3178" s="49"/>
      <c r="E3178" s="49"/>
      <c r="F3178" s="49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  <c r="AD3178" s="49"/>
    </row>
    <row r="3179" spans="1:30">
      <c r="A3179" s="49"/>
      <c r="B3179" s="49"/>
      <c r="C3179" s="49"/>
      <c r="D3179" s="49"/>
      <c r="E3179" s="49"/>
      <c r="F3179" s="49"/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  <c r="AD3179" s="49"/>
    </row>
    <row r="3180" spans="1:30">
      <c r="A3180" s="49"/>
      <c r="B3180" s="49"/>
      <c r="C3180" s="49"/>
      <c r="D3180" s="49"/>
      <c r="E3180" s="49"/>
      <c r="F3180" s="49"/>
      <c r="G3180" s="49"/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  <c r="AD3180" s="49"/>
    </row>
    <row r="3181" spans="1:30">
      <c r="A3181" s="49"/>
      <c r="B3181" s="49"/>
      <c r="C3181" s="49"/>
      <c r="D3181" s="49"/>
      <c r="E3181" s="49"/>
      <c r="F3181" s="49"/>
      <c r="G3181" s="49"/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  <c r="AD3181" s="49"/>
    </row>
    <row r="3182" spans="1:30">
      <c r="A3182" s="49"/>
      <c r="B3182" s="49"/>
      <c r="C3182" s="49"/>
      <c r="D3182" s="49"/>
      <c r="E3182" s="49"/>
      <c r="F3182" s="49"/>
      <c r="G3182" s="49"/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  <c r="AD3182" s="49"/>
    </row>
    <row r="3183" spans="1:30">
      <c r="A3183" s="49"/>
      <c r="B3183" s="49"/>
      <c r="C3183" s="49"/>
      <c r="D3183" s="49"/>
      <c r="E3183" s="49"/>
      <c r="F3183" s="49"/>
      <c r="G3183" s="49"/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  <c r="AD3183" s="49"/>
    </row>
    <row r="3184" spans="1:30">
      <c r="A3184" s="49"/>
      <c r="B3184" s="49"/>
      <c r="C3184" s="49"/>
      <c r="D3184" s="49"/>
      <c r="E3184" s="49"/>
      <c r="F3184" s="49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  <c r="AD3184" s="49"/>
    </row>
    <row r="3185" spans="1:30">
      <c r="A3185" s="49"/>
      <c r="B3185" s="49"/>
      <c r="C3185" s="49"/>
      <c r="D3185" s="49"/>
      <c r="E3185" s="49"/>
      <c r="F3185" s="49"/>
      <c r="G3185" s="49"/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  <c r="AD3185" s="49"/>
    </row>
    <row r="3186" spans="1:30">
      <c r="A3186" s="49"/>
      <c r="B3186" s="49"/>
      <c r="C3186" s="49"/>
      <c r="D3186" s="49"/>
      <c r="E3186" s="49"/>
      <c r="F3186" s="49"/>
      <c r="G3186" s="49"/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  <c r="AD3186" s="49"/>
    </row>
    <row r="3187" spans="1:30">
      <c r="A3187" s="49"/>
      <c r="B3187" s="49"/>
      <c r="C3187" s="49"/>
      <c r="D3187" s="49"/>
      <c r="E3187" s="49"/>
      <c r="F3187" s="49"/>
      <c r="G3187" s="49"/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  <c r="AD3187" s="49"/>
    </row>
    <row r="3188" spans="1:30">
      <c r="A3188" s="49"/>
      <c r="B3188" s="49"/>
      <c r="C3188" s="49"/>
      <c r="D3188" s="49"/>
      <c r="E3188" s="49"/>
      <c r="F3188" s="49"/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  <c r="AD3188" s="49"/>
    </row>
    <row r="3189" spans="1:30">
      <c r="A3189" s="49"/>
      <c r="B3189" s="49"/>
      <c r="C3189" s="49"/>
      <c r="D3189" s="49"/>
      <c r="E3189" s="49"/>
      <c r="F3189" s="49"/>
      <c r="G3189" s="49"/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  <c r="AD3189" s="49"/>
    </row>
    <row r="3190" spans="1:30">
      <c r="A3190" s="49"/>
      <c r="B3190" s="49"/>
      <c r="C3190" s="49"/>
      <c r="D3190" s="49"/>
      <c r="E3190" s="49"/>
      <c r="F3190" s="49"/>
      <c r="G3190" s="49"/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  <c r="AD3190" s="49"/>
    </row>
    <row r="3191" spans="1:30">
      <c r="A3191" s="49"/>
      <c r="B3191" s="49"/>
      <c r="C3191" s="49"/>
      <c r="D3191" s="49"/>
      <c r="E3191" s="49"/>
      <c r="F3191" s="49"/>
      <c r="G3191" s="49"/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  <c r="AD3191" s="49"/>
    </row>
    <row r="3192" spans="1:30">
      <c r="A3192" s="49"/>
      <c r="B3192" s="49"/>
      <c r="C3192" s="49"/>
      <c r="D3192" s="49"/>
      <c r="E3192" s="49"/>
      <c r="F3192" s="49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  <c r="AD3192" s="49"/>
    </row>
    <row r="3193" spans="1:30">
      <c r="A3193" s="49"/>
      <c r="B3193" s="49"/>
      <c r="C3193" s="49"/>
      <c r="D3193" s="49"/>
      <c r="E3193" s="49"/>
      <c r="F3193" s="49"/>
      <c r="G3193" s="49"/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  <c r="AD3193" s="49"/>
    </row>
    <row r="3194" spans="1:30">
      <c r="A3194" s="49"/>
      <c r="B3194" s="49"/>
      <c r="C3194" s="49"/>
      <c r="D3194" s="49"/>
      <c r="E3194" s="49"/>
      <c r="F3194" s="49"/>
      <c r="G3194" s="49"/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  <c r="AD3194" s="49"/>
    </row>
    <row r="3195" spans="1:30">
      <c r="A3195" s="49"/>
      <c r="B3195" s="49"/>
      <c r="C3195" s="49"/>
      <c r="D3195" s="49"/>
      <c r="E3195" s="49"/>
      <c r="F3195" s="49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  <c r="AD3195" s="49"/>
    </row>
    <row r="3196" spans="1:30">
      <c r="A3196" s="49"/>
      <c r="B3196" s="49"/>
      <c r="C3196" s="49"/>
      <c r="D3196" s="49"/>
      <c r="E3196" s="49"/>
      <c r="F3196" s="49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  <c r="AD3196" s="49"/>
    </row>
    <row r="3197" spans="1:30">
      <c r="A3197" s="49"/>
      <c r="B3197" s="49"/>
      <c r="C3197" s="49"/>
      <c r="D3197" s="49"/>
      <c r="E3197" s="49"/>
      <c r="F3197" s="49"/>
      <c r="G3197" s="49"/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  <c r="AD3197" s="49"/>
    </row>
    <row r="3198" spans="1:30">
      <c r="A3198" s="49"/>
      <c r="B3198" s="49"/>
      <c r="C3198" s="49"/>
      <c r="D3198" s="49"/>
      <c r="E3198" s="49"/>
      <c r="F3198" s="49"/>
      <c r="G3198" s="49"/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  <c r="AD3198" s="49"/>
    </row>
    <row r="3199" spans="1:30">
      <c r="A3199" s="49"/>
      <c r="B3199" s="49"/>
      <c r="C3199" s="49"/>
      <c r="D3199" s="49"/>
      <c r="E3199" s="49"/>
      <c r="F3199" s="49"/>
      <c r="G3199" s="49"/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  <c r="AD3199" s="49"/>
    </row>
    <row r="3200" spans="1:30">
      <c r="A3200" s="49"/>
      <c r="B3200" s="49"/>
      <c r="C3200" s="49"/>
      <c r="D3200" s="49"/>
      <c r="E3200" s="49"/>
      <c r="F3200" s="49"/>
      <c r="G3200" s="49"/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  <c r="AD3200" s="49"/>
    </row>
    <row r="3201" spans="1:30">
      <c r="A3201" s="49"/>
      <c r="B3201" s="49"/>
      <c r="C3201" s="49"/>
      <c r="D3201" s="49"/>
      <c r="E3201" s="49"/>
      <c r="F3201" s="49"/>
      <c r="G3201" s="49"/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  <c r="AD3201" s="49"/>
    </row>
    <row r="3202" spans="1:30">
      <c r="A3202" s="49"/>
      <c r="B3202" s="49"/>
      <c r="C3202" s="49"/>
      <c r="D3202" s="49"/>
      <c r="E3202" s="49"/>
      <c r="F3202" s="49"/>
      <c r="G3202" s="49"/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  <c r="AD3202" s="49"/>
    </row>
    <row r="3203" spans="1:30">
      <c r="A3203" s="49"/>
      <c r="B3203" s="49"/>
      <c r="C3203" s="49"/>
      <c r="D3203" s="49"/>
      <c r="E3203" s="49"/>
      <c r="F3203" s="49"/>
      <c r="G3203" s="49"/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  <c r="AD3203" s="49"/>
    </row>
    <row r="3204" spans="1:30">
      <c r="A3204" s="49"/>
      <c r="B3204" s="49"/>
      <c r="C3204" s="49"/>
      <c r="D3204" s="49"/>
      <c r="E3204" s="49"/>
      <c r="F3204" s="49"/>
      <c r="G3204" s="49"/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  <c r="AD3204" s="49"/>
    </row>
    <row r="3205" spans="1:30">
      <c r="A3205" s="49"/>
      <c r="B3205" s="49"/>
      <c r="C3205" s="49"/>
      <c r="D3205" s="49"/>
      <c r="E3205" s="49"/>
      <c r="F3205" s="49"/>
      <c r="G3205" s="49"/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  <c r="AD3205" s="49"/>
    </row>
    <row r="3206" spans="1:30">
      <c r="A3206" s="49"/>
      <c r="B3206" s="49"/>
      <c r="C3206" s="49"/>
      <c r="D3206" s="49"/>
      <c r="E3206" s="49"/>
      <c r="F3206" s="49"/>
      <c r="G3206" s="49"/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  <c r="AD3206" s="49"/>
    </row>
    <row r="3207" spans="1:30">
      <c r="A3207" s="49"/>
      <c r="B3207" s="49"/>
      <c r="C3207" s="49"/>
      <c r="D3207" s="49"/>
      <c r="E3207" s="49"/>
      <c r="F3207" s="49"/>
      <c r="G3207" s="49"/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  <c r="AD3207" s="49"/>
    </row>
    <row r="3208" spans="1:30">
      <c r="A3208" s="49"/>
      <c r="B3208" s="49"/>
      <c r="C3208" s="49"/>
      <c r="D3208" s="49"/>
      <c r="E3208" s="49"/>
      <c r="F3208" s="49"/>
      <c r="G3208" s="49"/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  <c r="AD3208" s="49"/>
    </row>
    <row r="3209" spans="1:30">
      <c r="A3209" s="49"/>
      <c r="B3209" s="49"/>
      <c r="C3209" s="49"/>
      <c r="D3209" s="49"/>
      <c r="E3209" s="49"/>
      <c r="F3209" s="49"/>
      <c r="G3209" s="49"/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  <c r="AD3209" s="49"/>
    </row>
    <row r="3210" spans="1:30">
      <c r="A3210" s="49"/>
      <c r="B3210" s="49"/>
      <c r="C3210" s="49"/>
      <c r="D3210" s="49"/>
      <c r="E3210" s="49"/>
      <c r="F3210" s="49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  <c r="AD3210" s="49"/>
    </row>
    <row r="3211" spans="1:30">
      <c r="A3211" s="49"/>
      <c r="B3211" s="49"/>
      <c r="C3211" s="49"/>
      <c r="D3211" s="49"/>
      <c r="E3211" s="49"/>
      <c r="F3211" s="49"/>
      <c r="G3211" s="49"/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  <c r="AD3211" s="49"/>
    </row>
    <row r="3212" spans="1:30">
      <c r="A3212" s="49"/>
      <c r="B3212" s="49"/>
      <c r="C3212" s="49"/>
      <c r="D3212" s="49"/>
      <c r="E3212" s="49"/>
      <c r="F3212" s="49"/>
      <c r="G3212" s="49"/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  <c r="AD3212" s="49"/>
    </row>
    <row r="3213" spans="1:30">
      <c r="A3213" s="49"/>
      <c r="B3213" s="49"/>
      <c r="C3213" s="49"/>
      <c r="D3213" s="49"/>
      <c r="E3213" s="49"/>
      <c r="F3213" s="49"/>
      <c r="G3213" s="49"/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  <c r="AD3213" s="49"/>
    </row>
    <row r="3214" spans="1:30">
      <c r="A3214" s="49"/>
      <c r="B3214" s="49"/>
      <c r="C3214" s="49"/>
      <c r="D3214" s="49"/>
      <c r="E3214" s="49"/>
      <c r="F3214" s="49"/>
      <c r="G3214" s="49"/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  <c r="AD3214" s="49"/>
    </row>
    <row r="3215" spans="1:30">
      <c r="A3215" s="49"/>
      <c r="B3215" s="49"/>
      <c r="C3215" s="49"/>
      <c r="D3215" s="49"/>
      <c r="E3215" s="49"/>
      <c r="F3215" s="49"/>
      <c r="G3215" s="49"/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  <c r="AD3215" s="49"/>
    </row>
    <row r="3216" spans="1:30">
      <c r="A3216" s="49"/>
      <c r="B3216" s="49"/>
      <c r="C3216" s="49"/>
      <c r="D3216" s="49"/>
      <c r="E3216" s="49"/>
      <c r="F3216" s="49"/>
      <c r="G3216" s="49"/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  <c r="AD3216" s="49"/>
    </row>
    <row r="3217" spans="1:30">
      <c r="A3217" s="49"/>
      <c r="B3217" s="49"/>
      <c r="C3217" s="49"/>
      <c r="D3217" s="49"/>
      <c r="E3217" s="49"/>
      <c r="F3217" s="49"/>
      <c r="G3217" s="49"/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  <c r="AD3217" s="49"/>
    </row>
    <row r="3218" spans="1:30">
      <c r="A3218" s="49"/>
      <c r="B3218" s="49"/>
      <c r="C3218" s="49"/>
      <c r="D3218" s="49"/>
      <c r="E3218" s="49"/>
      <c r="F3218" s="49"/>
      <c r="G3218" s="49"/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  <c r="AD3218" s="49"/>
    </row>
    <row r="3219" spans="1:30">
      <c r="A3219" s="49"/>
      <c r="B3219" s="49"/>
      <c r="C3219" s="49"/>
      <c r="D3219" s="49"/>
      <c r="E3219" s="49"/>
      <c r="F3219" s="49"/>
      <c r="G3219" s="49"/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  <c r="AD3219" s="49"/>
    </row>
    <row r="3220" spans="1:30">
      <c r="A3220" s="49"/>
      <c r="B3220" s="49"/>
      <c r="C3220" s="49"/>
      <c r="D3220" s="49"/>
      <c r="E3220" s="49"/>
      <c r="F3220" s="49"/>
      <c r="G3220" s="49"/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  <c r="AD3220" s="49"/>
    </row>
    <row r="3221" spans="1:30">
      <c r="A3221" s="49"/>
      <c r="B3221" s="49"/>
      <c r="C3221" s="49"/>
      <c r="D3221" s="49"/>
      <c r="E3221" s="49"/>
      <c r="F3221" s="49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  <c r="AD3221" s="49"/>
    </row>
    <row r="3222" spans="1:30">
      <c r="A3222" s="49"/>
      <c r="B3222" s="49"/>
      <c r="C3222" s="49"/>
      <c r="D3222" s="49"/>
      <c r="E3222" s="49"/>
      <c r="F3222" s="49"/>
      <c r="G3222" s="49"/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  <c r="AD3222" s="49"/>
    </row>
    <row r="3223" spans="1:30">
      <c r="A3223" s="49"/>
      <c r="B3223" s="49"/>
      <c r="C3223" s="49"/>
      <c r="D3223" s="49"/>
      <c r="E3223" s="49"/>
      <c r="F3223" s="49"/>
      <c r="G3223" s="49"/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  <c r="AD3223" s="49"/>
    </row>
    <row r="3224" spans="1:30">
      <c r="A3224" s="49"/>
      <c r="B3224" s="49"/>
      <c r="C3224" s="49"/>
      <c r="D3224" s="49"/>
      <c r="E3224" s="49"/>
      <c r="F3224" s="49"/>
      <c r="G3224" s="49"/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  <c r="AD3224" s="49"/>
    </row>
    <row r="3225" spans="1:30">
      <c r="A3225" s="49"/>
      <c r="B3225" s="49"/>
      <c r="C3225" s="49"/>
      <c r="D3225" s="49"/>
      <c r="E3225" s="49"/>
      <c r="F3225" s="49"/>
      <c r="G3225" s="49"/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  <c r="AD3225" s="49"/>
    </row>
    <row r="3226" spans="1:30">
      <c r="A3226" s="49"/>
      <c r="B3226" s="49"/>
      <c r="C3226" s="49"/>
      <c r="D3226" s="49"/>
      <c r="E3226" s="49"/>
      <c r="F3226" s="49"/>
      <c r="G3226" s="49"/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  <c r="AD3226" s="49"/>
    </row>
    <row r="3227" spans="1:30">
      <c r="A3227" s="49"/>
      <c r="B3227" s="49"/>
      <c r="C3227" s="49"/>
      <c r="D3227" s="49"/>
      <c r="E3227" s="49"/>
      <c r="F3227" s="49"/>
      <c r="G3227" s="49"/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  <c r="AD3227" s="49"/>
    </row>
    <row r="3228" spans="1:30">
      <c r="A3228" s="49"/>
      <c r="B3228" s="49"/>
      <c r="C3228" s="49"/>
      <c r="D3228" s="49"/>
      <c r="E3228" s="49"/>
      <c r="F3228" s="49"/>
      <c r="G3228" s="49"/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  <c r="AD3228" s="49"/>
    </row>
    <row r="3229" spans="1:30">
      <c r="A3229" s="49"/>
      <c r="B3229" s="49"/>
      <c r="C3229" s="49"/>
      <c r="D3229" s="49"/>
      <c r="E3229" s="49"/>
      <c r="F3229" s="49"/>
      <c r="G3229" s="49"/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  <c r="AD3229" s="49"/>
    </row>
    <row r="3230" spans="1:30">
      <c r="A3230" s="49"/>
      <c r="B3230" s="49"/>
      <c r="C3230" s="49"/>
      <c r="D3230" s="49"/>
      <c r="E3230" s="49"/>
      <c r="F3230" s="49"/>
      <c r="G3230" s="49"/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  <c r="AD3230" s="49"/>
    </row>
    <row r="3231" spans="1:30">
      <c r="A3231" s="49"/>
      <c r="B3231" s="49"/>
      <c r="C3231" s="49"/>
      <c r="D3231" s="49"/>
      <c r="E3231" s="49"/>
      <c r="F3231" s="49"/>
      <c r="G3231" s="49"/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  <c r="V3231" s="49"/>
      <c r="W3231" s="49"/>
      <c r="X3231" s="49"/>
      <c r="Y3231" s="49"/>
      <c r="Z3231" s="49"/>
      <c r="AA3231" s="49"/>
      <c r="AB3231" s="49"/>
      <c r="AC3231" s="49"/>
      <c r="AD3231" s="49"/>
    </row>
    <row r="3232" spans="1:30">
      <c r="A3232" s="49"/>
      <c r="B3232" s="49"/>
      <c r="C3232" s="49"/>
      <c r="D3232" s="49"/>
      <c r="E3232" s="49"/>
      <c r="F3232" s="49"/>
      <c r="G3232" s="49"/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  <c r="V3232" s="49"/>
      <c r="W3232" s="49"/>
      <c r="X3232" s="49"/>
      <c r="Y3232" s="49"/>
      <c r="Z3232" s="49"/>
      <c r="AA3232" s="49"/>
      <c r="AB3232" s="49"/>
      <c r="AC3232" s="49"/>
      <c r="AD3232" s="49"/>
    </row>
    <row r="3233" spans="1:30">
      <c r="A3233" s="49"/>
      <c r="B3233" s="49"/>
      <c r="C3233" s="49"/>
      <c r="D3233" s="49"/>
      <c r="E3233" s="49"/>
      <c r="F3233" s="49"/>
      <c r="G3233" s="49"/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  <c r="V3233" s="49"/>
      <c r="W3233" s="49"/>
      <c r="X3233" s="49"/>
      <c r="Y3233" s="49"/>
      <c r="Z3233" s="49"/>
      <c r="AA3233" s="49"/>
      <c r="AB3233" s="49"/>
      <c r="AC3233" s="49"/>
      <c r="AD3233" s="49"/>
    </row>
    <row r="3234" spans="1:30">
      <c r="A3234" s="49"/>
      <c r="B3234" s="49"/>
      <c r="C3234" s="49"/>
      <c r="D3234" s="49"/>
      <c r="E3234" s="49"/>
      <c r="F3234" s="49"/>
      <c r="G3234" s="49"/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  <c r="V3234" s="49"/>
      <c r="W3234" s="49"/>
      <c r="X3234" s="49"/>
      <c r="Y3234" s="49"/>
      <c r="Z3234" s="49"/>
      <c r="AA3234" s="49"/>
      <c r="AB3234" s="49"/>
      <c r="AC3234" s="49"/>
      <c r="AD3234" s="49"/>
    </row>
    <row r="3235" spans="1:30">
      <c r="A3235" s="49"/>
      <c r="B3235" s="49"/>
      <c r="C3235" s="49"/>
      <c r="D3235" s="49"/>
      <c r="E3235" s="49"/>
      <c r="F3235" s="49"/>
      <c r="G3235" s="49"/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  <c r="V3235" s="49"/>
      <c r="W3235" s="49"/>
      <c r="X3235" s="49"/>
      <c r="Y3235" s="49"/>
      <c r="Z3235" s="49"/>
      <c r="AA3235" s="49"/>
      <c r="AB3235" s="49"/>
      <c r="AC3235" s="49"/>
      <c r="AD3235" s="49"/>
    </row>
    <row r="3236" spans="1:30">
      <c r="A3236" s="49"/>
      <c r="B3236" s="49"/>
      <c r="C3236" s="49"/>
      <c r="D3236" s="49"/>
      <c r="E3236" s="49"/>
      <c r="F3236" s="49"/>
      <c r="G3236" s="49"/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  <c r="V3236" s="49"/>
      <c r="W3236" s="49"/>
      <c r="X3236" s="49"/>
      <c r="Y3236" s="49"/>
      <c r="Z3236" s="49"/>
      <c r="AA3236" s="49"/>
      <c r="AB3236" s="49"/>
      <c r="AC3236" s="49"/>
      <c r="AD3236" s="49"/>
    </row>
    <row r="3237" spans="1:30">
      <c r="A3237" s="49"/>
      <c r="B3237" s="49"/>
      <c r="C3237" s="49"/>
      <c r="D3237" s="49"/>
      <c r="E3237" s="49"/>
      <c r="F3237" s="49"/>
      <c r="G3237" s="49"/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  <c r="V3237" s="49"/>
      <c r="W3237" s="49"/>
      <c r="X3237" s="49"/>
      <c r="Y3237" s="49"/>
      <c r="Z3237" s="49"/>
      <c r="AA3237" s="49"/>
      <c r="AB3237" s="49"/>
      <c r="AC3237" s="49"/>
      <c r="AD3237" s="49"/>
    </row>
    <row r="3238" spans="1:30">
      <c r="A3238" s="49"/>
      <c r="B3238" s="49"/>
      <c r="C3238" s="49"/>
      <c r="D3238" s="49"/>
      <c r="E3238" s="49"/>
      <c r="F3238" s="49"/>
      <c r="G3238" s="49"/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  <c r="V3238" s="49"/>
      <c r="W3238" s="49"/>
      <c r="X3238" s="49"/>
      <c r="Y3238" s="49"/>
      <c r="Z3238" s="49"/>
      <c r="AA3238" s="49"/>
      <c r="AB3238" s="49"/>
      <c r="AC3238" s="49"/>
      <c r="AD3238" s="49"/>
    </row>
    <row r="3239" spans="1:30">
      <c r="A3239" s="49"/>
      <c r="B3239" s="49"/>
      <c r="C3239" s="49"/>
      <c r="D3239" s="49"/>
      <c r="E3239" s="49"/>
      <c r="F3239" s="49"/>
      <c r="G3239" s="49"/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  <c r="V3239" s="49"/>
      <c r="W3239" s="49"/>
      <c r="X3239" s="49"/>
      <c r="Y3239" s="49"/>
      <c r="Z3239" s="49"/>
      <c r="AA3239" s="49"/>
      <c r="AB3239" s="49"/>
      <c r="AC3239" s="49"/>
      <c r="AD3239" s="49"/>
    </row>
    <row r="3240" spans="1:30">
      <c r="A3240" s="49"/>
      <c r="B3240" s="49"/>
      <c r="C3240" s="49"/>
      <c r="D3240" s="49"/>
      <c r="E3240" s="49"/>
      <c r="F3240" s="49"/>
      <c r="G3240" s="49"/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  <c r="V3240" s="49"/>
      <c r="W3240" s="49"/>
      <c r="X3240" s="49"/>
      <c r="Y3240" s="49"/>
      <c r="Z3240" s="49"/>
      <c r="AA3240" s="49"/>
      <c r="AB3240" s="49"/>
      <c r="AC3240" s="49"/>
      <c r="AD3240" s="49"/>
    </row>
    <row r="3241" spans="1:30">
      <c r="A3241" s="49"/>
      <c r="B3241" s="49"/>
      <c r="C3241" s="49"/>
      <c r="D3241" s="49"/>
      <c r="E3241" s="49"/>
      <c r="F3241" s="49"/>
      <c r="G3241" s="49"/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  <c r="V3241" s="49"/>
      <c r="W3241" s="49"/>
      <c r="X3241" s="49"/>
      <c r="Y3241" s="49"/>
      <c r="Z3241" s="49"/>
      <c r="AA3241" s="49"/>
      <c r="AB3241" s="49"/>
      <c r="AC3241" s="49"/>
      <c r="AD3241" s="49"/>
    </row>
    <row r="3242" spans="1:30">
      <c r="A3242" s="49"/>
      <c r="B3242" s="49"/>
      <c r="C3242" s="49"/>
      <c r="D3242" s="49"/>
      <c r="E3242" s="49"/>
      <c r="F3242" s="49"/>
      <c r="G3242" s="49"/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  <c r="V3242" s="49"/>
      <c r="W3242" s="49"/>
      <c r="X3242" s="49"/>
      <c r="Y3242" s="49"/>
      <c r="Z3242" s="49"/>
      <c r="AA3242" s="49"/>
      <c r="AB3242" s="49"/>
      <c r="AC3242" s="49"/>
      <c r="AD3242" s="49"/>
    </row>
    <row r="3243" spans="1:30">
      <c r="A3243" s="49"/>
      <c r="B3243" s="49"/>
      <c r="C3243" s="49"/>
      <c r="D3243" s="49"/>
      <c r="E3243" s="49"/>
      <c r="F3243" s="49"/>
      <c r="G3243" s="49"/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  <c r="V3243" s="49"/>
      <c r="W3243" s="49"/>
      <c r="X3243" s="49"/>
      <c r="Y3243" s="49"/>
      <c r="Z3243" s="49"/>
      <c r="AA3243" s="49"/>
      <c r="AB3243" s="49"/>
      <c r="AC3243" s="49"/>
      <c r="AD3243" s="49"/>
    </row>
    <row r="3244" spans="1:30">
      <c r="A3244" s="49"/>
      <c r="B3244" s="49"/>
      <c r="C3244" s="49"/>
      <c r="D3244" s="49"/>
      <c r="E3244" s="49"/>
      <c r="F3244" s="49"/>
      <c r="G3244" s="49"/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  <c r="V3244" s="49"/>
      <c r="W3244" s="49"/>
      <c r="X3244" s="49"/>
      <c r="Y3244" s="49"/>
      <c r="Z3244" s="49"/>
      <c r="AA3244" s="49"/>
      <c r="AB3244" s="49"/>
      <c r="AC3244" s="49"/>
      <c r="AD3244" s="49"/>
    </row>
    <row r="3245" spans="1:30">
      <c r="A3245" s="49"/>
      <c r="B3245" s="49"/>
      <c r="C3245" s="49"/>
      <c r="D3245" s="49"/>
      <c r="E3245" s="49"/>
      <c r="F3245" s="49"/>
      <c r="G3245" s="49"/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  <c r="V3245" s="49"/>
      <c r="W3245" s="49"/>
      <c r="X3245" s="49"/>
      <c r="Y3245" s="49"/>
      <c r="Z3245" s="49"/>
      <c r="AA3245" s="49"/>
      <c r="AB3245" s="49"/>
      <c r="AC3245" s="49"/>
      <c r="AD3245" s="49"/>
    </row>
    <row r="3246" spans="1:30">
      <c r="A3246" s="49"/>
      <c r="B3246" s="49"/>
      <c r="C3246" s="49"/>
      <c r="D3246" s="49"/>
      <c r="E3246" s="49"/>
      <c r="F3246" s="49"/>
      <c r="G3246" s="49"/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  <c r="V3246" s="49"/>
      <c r="W3246" s="49"/>
      <c r="X3246" s="49"/>
      <c r="Y3246" s="49"/>
      <c r="Z3246" s="49"/>
      <c r="AA3246" s="49"/>
      <c r="AB3246" s="49"/>
      <c r="AC3246" s="49"/>
      <c r="AD3246" s="49"/>
    </row>
    <row r="3247" spans="1:30">
      <c r="A3247" s="49"/>
      <c r="B3247" s="49"/>
      <c r="C3247" s="49"/>
      <c r="D3247" s="49"/>
      <c r="E3247" s="49"/>
      <c r="F3247" s="49"/>
      <c r="G3247" s="49"/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  <c r="V3247" s="49"/>
      <c r="W3247" s="49"/>
      <c r="X3247" s="49"/>
      <c r="Y3247" s="49"/>
      <c r="Z3247" s="49"/>
      <c r="AA3247" s="49"/>
      <c r="AB3247" s="49"/>
      <c r="AC3247" s="49"/>
      <c r="AD3247" s="49"/>
    </row>
    <row r="3248" spans="1:30">
      <c r="A3248" s="49"/>
      <c r="B3248" s="49"/>
      <c r="C3248" s="49"/>
      <c r="D3248" s="49"/>
      <c r="E3248" s="49"/>
      <c r="F3248" s="49"/>
      <c r="G3248" s="49"/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  <c r="V3248" s="49"/>
      <c r="W3248" s="49"/>
      <c r="X3248" s="49"/>
      <c r="Y3248" s="49"/>
      <c r="Z3248" s="49"/>
      <c r="AA3248" s="49"/>
      <c r="AB3248" s="49"/>
      <c r="AC3248" s="49"/>
      <c r="AD3248" s="49"/>
    </row>
    <row r="3249" spans="1:30">
      <c r="A3249" s="49"/>
      <c r="B3249" s="49"/>
      <c r="C3249" s="49"/>
      <c r="D3249" s="49"/>
      <c r="E3249" s="49"/>
      <c r="F3249" s="49"/>
      <c r="G3249" s="49"/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  <c r="V3249" s="49"/>
      <c r="W3249" s="49"/>
      <c r="X3249" s="49"/>
      <c r="Y3249" s="49"/>
      <c r="Z3249" s="49"/>
      <c r="AA3249" s="49"/>
      <c r="AB3249" s="49"/>
      <c r="AC3249" s="49"/>
      <c r="AD3249" s="49"/>
    </row>
    <row r="3250" spans="1:30">
      <c r="A3250" s="49"/>
      <c r="B3250" s="49"/>
      <c r="C3250" s="49"/>
      <c r="D3250" s="49"/>
      <c r="E3250" s="49"/>
      <c r="F3250" s="49"/>
      <c r="G3250" s="49"/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  <c r="V3250" s="49"/>
      <c r="W3250" s="49"/>
      <c r="X3250" s="49"/>
      <c r="Y3250" s="49"/>
      <c r="Z3250" s="49"/>
      <c r="AA3250" s="49"/>
      <c r="AB3250" s="49"/>
      <c r="AC3250" s="49"/>
      <c r="AD3250" s="49"/>
    </row>
    <row r="3251" spans="1:30">
      <c r="A3251" s="49"/>
      <c r="B3251" s="49"/>
      <c r="C3251" s="49"/>
      <c r="D3251" s="49"/>
      <c r="E3251" s="49"/>
      <c r="F3251" s="49"/>
      <c r="G3251" s="49"/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  <c r="V3251" s="49"/>
      <c r="W3251" s="49"/>
      <c r="X3251" s="49"/>
      <c r="Y3251" s="49"/>
      <c r="Z3251" s="49"/>
      <c r="AA3251" s="49"/>
      <c r="AB3251" s="49"/>
      <c r="AC3251" s="49"/>
      <c r="AD3251" s="49"/>
    </row>
    <row r="3252" spans="1:30">
      <c r="A3252" s="49"/>
      <c r="B3252" s="49"/>
      <c r="C3252" s="49"/>
      <c r="D3252" s="49"/>
      <c r="E3252" s="49"/>
      <c r="F3252" s="49"/>
      <c r="G3252" s="49"/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  <c r="V3252" s="49"/>
      <c r="W3252" s="49"/>
      <c r="X3252" s="49"/>
      <c r="Y3252" s="49"/>
      <c r="Z3252" s="49"/>
      <c r="AA3252" s="49"/>
      <c r="AB3252" s="49"/>
      <c r="AC3252" s="49"/>
      <c r="AD3252" s="49"/>
    </row>
    <row r="3253" spans="1:30">
      <c r="A3253" s="49"/>
      <c r="B3253" s="49"/>
      <c r="C3253" s="49"/>
      <c r="D3253" s="49"/>
      <c r="E3253" s="49"/>
      <c r="F3253" s="49"/>
      <c r="G3253" s="49"/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  <c r="V3253" s="49"/>
      <c r="W3253" s="49"/>
      <c r="X3253" s="49"/>
      <c r="Y3253" s="49"/>
      <c r="Z3253" s="49"/>
      <c r="AA3253" s="49"/>
      <c r="AB3253" s="49"/>
      <c r="AC3253" s="49"/>
      <c r="AD3253" s="49"/>
    </row>
    <row r="3254" spans="1:30">
      <c r="A3254" s="49"/>
      <c r="B3254" s="49"/>
      <c r="C3254" s="49"/>
      <c r="D3254" s="49"/>
      <c r="E3254" s="49"/>
      <c r="F3254" s="49"/>
      <c r="G3254" s="49"/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  <c r="V3254" s="49"/>
      <c r="W3254" s="49"/>
      <c r="X3254" s="49"/>
      <c r="Y3254" s="49"/>
      <c r="Z3254" s="49"/>
      <c r="AA3254" s="49"/>
      <c r="AB3254" s="49"/>
      <c r="AC3254" s="49"/>
      <c r="AD3254" s="49"/>
    </row>
    <row r="3255" spans="1:30">
      <c r="A3255" s="49"/>
      <c r="B3255" s="49"/>
      <c r="C3255" s="49"/>
      <c r="D3255" s="49"/>
      <c r="E3255" s="49"/>
      <c r="F3255" s="49"/>
      <c r="G3255" s="49"/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  <c r="V3255" s="49"/>
      <c r="W3255" s="49"/>
      <c r="X3255" s="49"/>
      <c r="Y3255" s="49"/>
      <c r="Z3255" s="49"/>
      <c r="AA3255" s="49"/>
      <c r="AB3255" s="49"/>
      <c r="AC3255" s="49"/>
      <c r="AD3255" s="49"/>
    </row>
    <row r="3256" spans="1:30">
      <c r="A3256" s="49"/>
      <c r="B3256" s="49"/>
      <c r="C3256" s="49"/>
      <c r="D3256" s="49"/>
      <c r="E3256" s="49"/>
      <c r="F3256" s="49"/>
      <c r="G3256" s="49"/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  <c r="V3256" s="49"/>
      <c r="W3256" s="49"/>
      <c r="X3256" s="49"/>
      <c r="Y3256" s="49"/>
      <c r="Z3256" s="49"/>
      <c r="AA3256" s="49"/>
      <c r="AB3256" s="49"/>
      <c r="AC3256" s="49"/>
      <c r="AD3256" s="49"/>
    </row>
    <row r="3257" spans="1:30">
      <c r="A3257" s="49"/>
      <c r="B3257" s="49"/>
      <c r="C3257" s="49"/>
      <c r="D3257" s="49"/>
      <c r="E3257" s="49"/>
      <c r="F3257" s="49"/>
      <c r="G3257" s="49"/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  <c r="V3257" s="49"/>
      <c r="W3257" s="49"/>
      <c r="X3257" s="49"/>
      <c r="Y3257" s="49"/>
      <c r="Z3257" s="49"/>
      <c r="AA3257" s="49"/>
      <c r="AB3257" s="49"/>
      <c r="AC3257" s="49"/>
      <c r="AD3257" s="49"/>
    </row>
    <row r="3258" spans="1:30">
      <c r="A3258" s="49"/>
      <c r="B3258" s="49"/>
      <c r="C3258" s="49"/>
      <c r="D3258" s="49"/>
      <c r="E3258" s="49"/>
      <c r="F3258" s="49"/>
      <c r="G3258" s="49"/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  <c r="V3258" s="49"/>
      <c r="W3258" s="49"/>
      <c r="X3258" s="49"/>
      <c r="Y3258" s="49"/>
      <c r="Z3258" s="49"/>
      <c r="AA3258" s="49"/>
      <c r="AB3258" s="49"/>
      <c r="AC3258" s="49"/>
      <c r="AD3258" s="49"/>
    </row>
    <row r="3259" spans="1:30">
      <c r="A3259" s="49"/>
      <c r="B3259" s="49"/>
      <c r="C3259" s="49"/>
      <c r="D3259" s="49"/>
      <c r="E3259" s="49"/>
      <c r="F3259" s="49"/>
      <c r="G3259" s="49"/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  <c r="V3259" s="49"/>
      <c r="W3259" s="49"/>
      <c r="X3259" s="49"/>
      <c r="Y3259" s="49"/>
      <c r="Z3259" s="49"/>
      <c r="AA3259" s="49"/>
      <c r="AB3259" s="49"/>
      <c r="AC3259" s="49"/>
      <c r="AD3259" s="49"/>
    </row>
    <row r="3260" spans="1:30">
      <c r="A3260" s="49"/>
      <c r="B3260" s="49"/>
      <c r="C3260" s="49"/>
      <c r="D3260" s="49"/>
      <c r="E3260" s="49"/>
      <c r="F3260" s="49"/>
      <c r="G3260" s="49"/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  <c r="V3260" s="49"/>
      <c r="W3260" s="49"/>
      <c r="X3260" s="49"/>
      <c r="Y3260" s="49"/>
      <c r="Z3260" s="49"/>
      <c r="AA3260" s="49"/>
      <c r="AB3260" s="49"/>
      <c r="AC3260" s="49"/>
      <c r="AD3260" s="49"/>
    </row>
    <row r="3261" spans="1:30">
      <c r="A3261" s="49"/>
      <c r="B3261" s="49"/>
      <c r="C3261" s="49"/>
      <c r="D3261" s="49"/>
      <c r="E3261" s="49"/>
      <c r="F3261" s="49"/>
      <c r="G3261" s="49"/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  <c r="V3261" s="49"/>
      <c r="W3261" s="49"/>
      <c r="X3261" s="49"/>
      <c r="Y3261" s="49"/>
      <c r="Z3261" s="49"/>
      <c r="AA3261" s="49"/>
      <c r="AB3261" s="49"/>
      <c r="AC3261" s="49"/>
      <c r="AD3261" s="49"/>
    </row>
    <row r="3262" spans="1:30">
      <c r="A3262" s="49"/>
      <c r="B3262" s="49"/>
      <c r="C3262" s="49"/>
      <c r="D3262" s="49"/>
      <c r="E3262" s="49"/>
      <c r="F3262" s="49"/>
      <c r="G3262" s="49"/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  <c r="V3262" s="49"/>
      <c r="W3262" s="49"/>
      <c r="X3262" s="49"/>
      <c r="Y3262" s="49"/>
      <c r="Z3262" s="49"/>
      <c r="AA3262" s="49"/>
      <c r="AB3262" s="49"/>
      <c r="AC3262" s="49"/>
      <c r="AD3262" s="49"/>
    </row>
    <row r="3263" spans="1:30">
      <c r="A3263" s="49"/>
      <c r="B3263" s="49"/>
      <c r="C3263" s="49"/>
      <c r="D3263" s="49"/>
      <c r="E3263" s="49"/>
      <c r="F3263" s="49"/>
      <c r="G3263" s="49"/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  <c r="V3263" s="49"/>
      <c r="W3263" s="49"/>
      <c r="X3263" s="49"/>
      <c r="Y3263" s="49"/>
      <c r="Z3263" s="49"/>
      <c r="AA3263" s="49"/>
      <c r="AB3263" s="49"/>
      <c r="AC3263" s="49"/>
      <c r="AD3263" s="49"/>
    </row>
    <row r="3264" spans="1:30">
      <c r="A3264" s="49"/>
      <c r="B3264" s="49"/>
      <c r="C3264" s="49"/>
      <c r="D3264" s="49"/>
      <c r="E3264" s="49"/>
      <c r="F3264" s="49"/>
      <c r="G3264" s="49"/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  <c r="V3264" s="49"/>
      <c r="W3264" s="49"/>
      <c r="X3264" s="49"/>
      <c r="Y3264" s="49"/>
      <c r="Z3264" s="49"/>
      <c r="AA3264" s="49"/>
      <c r="AB3264" s="49"/>
      <c r="AC3264" s="49"/>
      <c r="AD3264" s="49"/>
    </row>
    <row r="3265" spans="1:30">
      <c r="A3265" s="49"/>
      <c r="B3265" s="49"/>
      <c r="C3265" s="49"/>
      <c r="D3265" s="49"/>
      <c r="E3265" s="49"/>
      <c r="F3265" s="49"/>
      <c r="G3265" s="49"/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  <c r="V3265" s="49"/>
      <c r="W3265" s="49"/>
      <c r="X3265" s="49"/>
      <c r="Y3265" s="49"/>
      <c r="Z3265" s="49"/>
      <c r="AA3265" s="49"/>
      <c r="AB3265" s="49"/>
      <c r="AC3265" s="49"/>
      <c r="AD3265" s="49"/>
    </row>
    <row r="3266" spans="1:30">
      <c r="A3266" s="49"/>
      <c r="B3266" s="49"/>
      <c r="C3266" s="49"/>
      <c r="D3266" s="49"/>
      <c r="E3266" s="49"/>
      <c r="F3266" s="49"/>
      <c r="G3266" s="49"/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  <c r="V3266" s="49"/>
      <c r="W3266" s="49"/>
      <c r="X3266" s="49"/>
      <c r="Y3266" s="49"/>
      <c r="Z3266" s="49"/>
      <c r="AA3266" s="49"/>
      <c r="AB3266" s="49"/>
      <c r="AC3266" s="49"/>
      <c r="AD3266" s="49"/>
    </row>
    <row r="3267" spans="1:30">
      <c r="A3267" s="49"/>
      <c r="B3267" s="49"/>
      <c r="C3267" s="49"/>
      <c r="D3267" s="49"/>
      <c r="E3267" s="49"/>
      <c r="F3267" s="49"/>
      <c r="G3267" s="49"/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  <c r="V3267" s="49"/>
      <c r="W3267" s="49"/>
      <c r="X3267" s="49"/>
      <c r="Y3267" s="49"/>
      <c r="Z3267" s="49"/>
      <c r="AA3267" s="49"/>
      <c r="AB3267" s="49"/>
      <c r="AC3267" s="49"/>
      <c r="AD3267" s="49"/>
    </row>
    <row r="3268" spans="1:30">
      <c r="A3268" s="49"/>
      <c r="B3268" s="49"/>
      <c r="C3268" s="49"/>
      <c r="D3268" s="49"/>
      <c r="E3268" s="49"/>
      <c r="F3268" s="49"/>
      <c r="G3268" s="49"/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  <c r="V3268" s="49"/>
      <c r="W3268" s="49"/>
      <c r="X3268" s="49"/>
      <c r="Y3268" s="49"/>
      <c r="Z3268" s="49"/>
      <c r="AA3268" s="49"/>
      <c r="AB3268" s="49"/>
      <c r="AC3268" s="49"/>
      <c r="AD3268" s="49"/>
    </row>
    <row r="3269" spans="1:30">
      <c r="A3269" s="49"/>
      <c r="B3269" s="49"/>
      <c r="C3269" s="49"/>
      <c r="D3269" s="49"/>
      <c r="E3269" s="49"/>
      <c r="F3269" s="49"/>
      <c r="G3269" s="49"/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  <c r="V3269" s="49"/>
      <c r="W3269" s="49"/>
      <c r="X3269" s="49"/>
      <c r="Y3269" s="49"/>
      <c r="Z3269" s="49"/>
      <c r="AA3269" s="49"/>
      <c r="AB3269" s="49"/>
      <c r="AC3269" s="49"/>
      <c r="AD3269" s="49"/>
    </row>
    <row r="3270" spans="1:30">
      <c r="A3270" s="49"/>
      <c r="B3270" s="49"/>
      <c r="C3270" s="49"/>
      <c r="D3270" s="49"/>
      <c r="E3270" s="49"/>
      <c r="F3270" s="49"/>
      <c r="G3270" s="49"/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  <c r="V3270" s="49"/>
      <c r="W3270" s="49"/>
      <c r="X3270" s="49"/>
      <c r="Y3270" s="49"/>
      <c r="Z3270" s="49"/>
      <c r="AA3270" s="49"/>
      <c r="AB3270" s="49"/>
      <c r="AC3270" s="49"/>
      <c r="AD3270" s="49"/>
    </row>
    <row r="3271" spans="1:30">
      <c r="A3271" s="49"/>
      <c r="B3271" s="49"/>
      <c r="C3271" s="49"/>
      <c r="D3271" s="49"/>
      <c r="E3271" s="49"/>
      <c r="F3271" s="49"/>
      <c r="G3271" s="49"/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  <c r="V3271" s="49"/>
      <c r="W3271" s="49"/>
      <c r="X3271" s="49"/>
      <c r="Y3271" s="49"/>
      <c r="Z3271" s="49"/>
      <c r="AA3271" s="49"/>
      <c r="AB3271" s="49"/>
      <c r="AC3271" s="49"/>
      <c r="AD3271" s="49"/>
    </row>
    <row r="3272" spans="1:30">
      <c r="A3272" s="49"/>
      <c r="B3272" s="49"/>
      <c r="C3272" s="49"/>
      <c r="D3272" s="49"/>
      <c r="E3272" s="49"/>
      <c r="F3272" s="49"/>
      <c r="G3272" s="49"/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  <c r="V3272" s="49"/>
      <c r="W3272" s="49"/>
      <c r="X3272" s="49"/>
      <c r="Y3272" s="49"/>
      <c r="Z3272" s="49"/>
      <c r="AA3272" s="49"/>
      <c r="AB3272" s="49"/>
      <c r="AC3272" s="49"/>
      <c r="AD3272" s="49"/>
    </row>
    <row r="3273" spans="1:30">
      <c r="A3273" s="49"/>
      <c r="B3273" s="49"/>
      <c r="C3273" s="49"/>
      <c r="D3273" s="49"/>
      <c r="E3273" s="49"/>
      <c r="F3273" s="49"/>
      <c r="G3273" s="49"/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  <c r="V3273" s="49"/>
      <c r="W3273" s="49"/>
      <c r="X3273" s="49"/>
      <c r="Y3273" s="49"/>
      <c r="Z3273" s="49"/>
      <c r="AA3273" s="49"/>
      <c r="AB3273" s="49"/>
      <c r="AC3273" s="49"/>
      <c r="AD3273" s="49"/>
    </row>
    <row r="3274" spans="1:30">
      <c r="A3274" s="49"/>
      <c r="B3274" s="49"/>
      <c r="C3274" s="49"/>
      <c r="D3274" s="49"/>
      <c r="E3274" s="49"/>
      <c r="F3274" s="49"/>
      <c r="G3274" s="49"/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  <c r="V3274" s="49"/>
      <c r="W3274" s="49"/>
      <c r="X3274" s="49"/>
      <c r="Y3274" s="49"/>
      <c r="Z3274" s="49"/>
      <c r="AA3274" s="49"/>
      <c r="AB3274" s="49"/>
      <c r="AC3274" s="49"/>
      <c r="AD3274" s="49"/>
    </row>
    <row r="3275" spans="1:30">
      <c r="A3275" s="49"/>
      <c r="B3275" s="49"/>
      <c r="C3275" s="49"/>
      <c r="D3275" s="49"/>
      <c r="E3275" s="49"/>
      <c r="F3275" s="49"/>
      <c r="G3275" s="49"/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  <c r="V3275" s="49"/>
      <c r="W3275" s="49"/>
      <c r="X3275" s="49"/>
      <c r="Y3275" s="49"/>
      <c r="Z3275" s="49"/>
      <c r="AA3275" s="49"/>
      <c r="AB3275" s="49"/>
      <c r="AC3275" s="49"/>
      <c r="AD3275" s="49"/>
    </row>
    <row r="3276" spans="1:30">
      <c r="A3276" s="49"/>
      <c r="B3276" s="49"/>
      <c r="C3276" s="49"/>
      <c r="D3276" s="49"/>
      <c r="E3276" s="49"/>
      <c r="F3276" s="49"/>
      <c r="G3276" s="49"/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  <c r="V3276" s="49"/>
      <c r="W3276" s="49"/>
      <c r="X3276" s="49"/>
      <c r="Y3276" s="49"/>
      <c r="Z3276" s="49"/>
      <c r="AA3276" s="49"/>
      <c r="AB3276" s="49"/>
      <c r="AC3276" s="49"/>
      <c r="AD3276" s="49"/>
    </row>
    <row r="3277" spans="1:30">
      <c r="A3277" s="49"/>
      <c r="B3277" s="49"/>
      <c r="C3277" s="49"/>
      <c r="D3277" s="49"/>
      <c r="E3277" s="49"/>
      <c r="F3277" s="49"/>
      <c r="G3277" s="49"/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  <c r="V3277" s="49"/>
      <c r="W3277" s="49"/>
      <c r="X3277" s="49"/>
      <c r="Y3277" s="49"/>
      <c r="Z3277" s="49"/>
      <c r="AA3277" s="49"/>
      <c r="AB3277" s="49"/>
      <c r="AC3277" s="49"/>
      <c r="AD3277" s="49"/>
    </row>
    <row r="3278" spans="1:30">
      <c r="A3278" s="49"/>
      <c r="B3278" s="49"/>
      <c r="C3278" s="49"/>
      <c r="D3278" s="49"/>
      <c r="E3278" s="49"/>
      <c r="F3278" s="49"/>
      <c r="G3278" s="49"/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  <c r="V3278" s="49"/>
      <c r="W3278" s="49"/>
      <c r="X3278" s="49"/>
      <c r="Y3278" s="49"/>
      <c r="Z3278" s="49"/>
      <c r="AA3278" s="49"/>
      <c r="AB3278" s="49"/>
      <c r="AC3278" s="49"/>
      <c r="AD3278" s="49"/>
    </row>
    <row r="3279" spans="1:30">
      <c r="A3279" s="49"/>
      <c r="B3279" s="49"/>
      <c r="C3279" s="49"/>
      <c r="D3279" s="49"/>
      <c r="E3279" s="49"/>
      <c r="F3279" s="49"/>
      <c r="G3279" s="49"/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  <c r="V3279" s="49"/>
      <c r="W3279" s="49"/>
      <c r="X3279" s="49"/>
      <c r="Y3279" s="49"/>
      <c r="Z3279" s="49"/>
      <c r="AA3279" s="49"/>
      <c r="AB3279" s="49"/>
      <c r="AC3279" s="49"/>
      <c r="AD3279" s="49"/>
    </row>
    <row r="3280" spans="1:30">
      <c r="A3280" s="49"/>
      <c r="B3280" s="49"/>
      <c r="C3280" s="49"/>
      <c r="D3280" s="49"/>
      <c r="E3280" s="49"/>
      <c r="F3280" s="49"/>
      <c r="G3280" s="49"/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  <c r="V3280" s="49"/>
      <c r="W3280" s="49"/>
      <c r="X3280" s="49"/>
      <c r="Y3280" s="49"/>
      <c r="Z3280" s="49"/>
      <c r="AA3280" s="49"/>
      <c r="AB3280" s="49"/>
      <c r="AC3280" s="49"/>
      <c r="AD3280" s="49"/>
    </row>
    <row r="3281" spans="1:30">
      <c r="A3281" s="49"/>
      <c r="B3281" s="49"/>
      <c r="C3281" s="49"/>
      <c r="D3281" s="49"/>
      <c r="E3281" s="49"/>
      <c r="F3281" s="49"/>
      <c r="G3281" s="49"/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  <c r="V3281" s="49"/>
      <c r="W3281" s="49"/>
      <c r="X3281" s="49"/>
      <c r="Y3281" s="49"/>
      <c r="Z3281" s="49"/>
      <c r="AA3281" s="49"/>
      <c r="AB3281" s="49"/>
      <c r="AC3281" s="49"/>
      <c r="AD3281" s="49"/>
    </row>
    <row r="3282" spans="1:30">
      <c r="A3282" s="49"/>
      <c r="B3282" s="49"/>
      <c r="C3282" s="49"/>
      <c r="D3282" s="49"/>
      <c r="E3282" s="49"/>
      <c r="F3282" s="49"/>
      <c r="G3282" s="49"/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  <c r="V3282" s="49"/>
      <c r="W3282" s="49"/>
      <c r="X3282" s="49"/>
      <c r="Y3282" s="49"/>
      <c r="Z3282" s="49"/>
      <c r="AA3282" s="49"/>
      <c r="AB3282" s="49"/>
      <c r="AC3282" s="49"/>
      <c r="AD3282" s="49"/>
    </row>
    <row r="3283" spans="1:30">
      <c r="A3283" s="49"/>
      <c r="B3283" s="49"/>
      <c r="C3283" s="49"/>
      <c r="D3283" s="49"/>
      <c r="E3283" s="49"/>
      <c r="F3283" s="49"/>
      <c r="G3283" s="49"/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  <c r="V3283" s="49"/>
      <c r="W3283" s="49"/>
      <c r="X3283" s="49"/>
      <c r="Y3283" s="49"/>
      <c r="Z3283" s="49"/>
      <c r="AA3283" s="49"/>
      <c r="AB3283" s="49"/>
      <c r="AC3283" s="49"/>
      <c r="AD3283" s="49"/>
    </row>
    <row r="3284" spans="1:30">
      <c r="A3284" s="49"/>
      <c r="B3284" s="49"/>
      <c r="C3284" s="49"/>
      <c r="D3284" s="49"/>
      <c r="E3284" s="49"/>
      <c r="F3284" s="49"/>
      <c r="G3284" s="49"/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  <c r="V3284" s="49"/>
      <c r="W3284" s="49"/>
      <c r="X3284" s="49"/>
      <c r="Y3284" s="49"/>
      <c r="Z3284" s="49"/>
      <c r="AA3284" s="49"/>
      <c r="AB3284" s="49"/>
      <c r="AC3284" s="49"/>
      <c r="AD3284" s="49"/>
    </row>
    <row r="3285" spans="1:30">
      <c r="A3285" s="49"/>
      <c r="B3285" s="49"/>
      <c r="C3285" s="49"/>
      <c r="D3285" s="49"/>
      <c r="E3285" s="49"/>
      <c r="F3285" s="49"/>
      <c r="G3285" s="49"/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  <c r="V3285" s="49"/>
      <c r="W3285" s="49"/>
      <c r="X3285" s="49"/>
      <c r="Y3285" s="49"/>
      <c r="Z3285" s="49"/>
      <c r="AA3285" s="49"/>
      <c r="AB3285" s="49"/>
      <c r="AC3285" s="49"/>
      <c r="AD3285" s="49"/>
    </row>
    <row r="3286" spans="1:30">
      <c r="A3286" s="49"/>
      <c r="B3286" s="49"/>
      <c r="C3286" s="49"/>
      <c r="D3286" s="49"/>
      <c r="E3286" s="49"/>
      <c r="F3286" s="49"/>
      <c r="G3286" s="49"/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  <c r="V3286" s="49"/>
      <c r="W3286" s="49"/>
      <c r="X3286" s="49"/>
      <c r="Y3286" s="49"/>
      <c r="Z3286" s="49"/>
      <c r="AA3286" s="49"/>
      <c r="AB3286" s="49"/>
      <c r="AC3286" s="49"/>
      <c r="AD3286" s="49"/>
    </row>
    <row r="3287" spans="1:30">
      <c r="A3287" s="49"/>
      <c r="B3287" s="49"/>
      <c r="C3287" s="49"/>
      <c r="D3287" s="49"/>
      <c r="E3287" s="49"/>
      <c r="F3287" s="49"/>
      <c r="G3287" s="49"/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  <c r="AA3287" s="49"/>
      <c r="AB3287" s="49"/>
      <c r="AC3287" s="49"/>
      <c r="AD3287" s="49"/>
    </row>
    <row r="3288" spans="1:30">
      <c r="A3288" s="49"/>
      <c r="B3288" s="49"/>
      <c r="C3288" s="49"/>
      <c r="D3288" s="49"/>
      <c r="E3288" s="49"/>
      <c r="F3288" s="49"/>
      <c r="G3288" s="49"/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  <c r="AA3288" s="49"/>
      <c r="AB3288" s="49"/>
      <c r="AC3288" s="49"/>
      <c r="AD3288" s="49"/>
    </row>
    <row r="3289" spans="1:30">
      <c r="A3289" s="49"/>
      <c r="B3289" s="49"/>
      <c r="C3289" s="49"/>
      <c r="D3289" s="49"/>
      <c r="E3289" s="49"/>
      <c r="F3289" s="49"/>
      <c r="G3289" s="49"/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  <c r="U3289" s="49"/>
      <c r="V3289" s="49"/>
      <c r="W3289" s="49"/>
      <c r="X3289" s="49"/>
      <c r="Y3289" s="49"/>
      <c r="Z3289" s="49"/>
      <c r="AA3289" s="49"/>
      <c r="AB3289" s="49"/>
      <c r="AC3289" s="49"/>
      <c r="AD3289" s="49"/>
    </row>
    <row r="3290" spans="1:30">
      <c r="A3290" s="49"/>
      <c r="B3290" s="49"/>
      <c r="C3290" s="49"/>
      <c r="D3290" s="49"/>
      <c r="E3290" s="49"/>
      <c r="F3290" s="49"/>
      <c r="G3290" s="49"/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  <c r="U3290" s="49"/>
      <c r="V3290" s="49"/>
      <c r="W3290" s="49"/>
      <c r="X3290" s="49"/>
      <c r="Y3290" s="49"/>
      <c r="Z3290" s="49"/>
      <c r="AA3290" s="49"/>
      <c r="AB3290" s="49"/>
      <c r="AC3290" s="49"/>
      <c r="AD3290" s="49"/>
    </row>
    <row r="3291" spans="1:30">
      <c r="A3291" s="49"/>
      <c r="B3291" s="49"/>
      <c r="C3291" s="49"/>
      <c r="D3291" s="49"/>
      <c r="E3291" s="49"/>
      <c r="F3291" s="49"/>
      <c r="G3291" s="49"/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  <c r="AA3291" s="49"/>
      <c r="AB3291" s="49"/>
      <c r="AC3291" s="49"/>
      <c r="AD3291" s="49"/>
    </row>
    <row r="3292" spans="1:30">
      <c r="A3292" s="49"/>
      <c r="B3292" s="49"/>
      <c r="C3292" s="49"/>
      <c r="D3292" s="49"/>
      <c r="E3292" s="49"/>
      <c r="F3292" s="49"/>
      <c r="G3292" s="49"/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  <c r="AB3292" s="49"/>
      <c r="AC3292" s="49"/>
      <c r="AD3292" s="49"/>
    </row>
    <row r="3293" spans="1:30">
      <c r="A3293" s="49"/>
      <c r="B3293" s="49"/>
      <c r="C3293" s="49"/>
      <c r="D3293" s="49"/>
      <c r="E3293" s="49"/>
      <c r="F3293" s="49"/>
      <c r="G3293" s="49"/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  <c r="U3293" s="49"/>
      <c r="V3293" s="49"/>
      <c r="W3293" s="49"/>
      <c r="X3293" s="49"/>
      <c r="Y3293" s="49"/>
      <c r="Z3293" s="49"/>
      <c r="AA3293" s="49"/>
      <c r="AB3293" s="49"/>
      <c r="AC3293" s="49"/>
      <c r="AD3293" s="49"/>
    </row>
    <row r="3294" spans="1:30">
      <c r="A3294" s="49"/>
      <c r="B3294" s="49"/>
      <c r="C3294" s="49"/>
      <c r="D3294" s="49"/>
      <c r="E3294" s="49"/>
      <c r="F3294" s="49"/>
      <c r="G3294" s="49"/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  <c r="V3294" s="49"/>
      <c r="W3294" s="49"/>
      <c r="X3294" s="49"/>
      <c r="Y3294" s="49"/>
      <c r="Z3294" s="49"/>
      <c r="AA3294" s="49"/>
      <c r="AB3294" s="49"/>
      <c r="AC3294" s="49"/>
      <c r="AD3294" s="49"/>
    </row>
    <row r="3295" spans="1:30">
      <c r="A3295" s="49"/>
      <c r="B3295" s="49"/>
      <c r="C3295" s="49"/>
      <c r="D3295" s="49"/>
      <c r="E3295" s="49"/>
      <c r="F3295" s="49"/>
      <c r="G3295" s="49"/>
      <c r="H3295" s="49"/>
      <c r="I3295" s="49"/>
      <c r="J3295" s="49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  <c r="U3295" s="49"/>
      <c r="V3295" s="49"/>
      <c r="W3295" s="49"/>
      <c r="X3295" s="49"/>
      <c r="Y3295" s="49"/>
      <c r="Z3295" s="49"/>
      <c r="AA3295" s="49"/>
      <c r="AB3295" s="49"/>
      <c r="AC3295" s="49"/>
      <c r="AD3295" s="49"/>
    </row>
    <row r="3296" spans="1:30">
      <c r="A3296" s="49"/>
      <c r="B3296" s="49"/>
      <c r="C3296" s="49"/>
      <c r="D3296" s="49"/>
      <c r="E3296" s="49"/>
      <c r="F3296" s="49"/>
      <c r="G3296" s="49"/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  <c r="W3296" s="49"/>
      <c r="X3296" s="49"/>
      <c r="Y3296" s="49"/>
      <c r="Z3296" s="49"/>
      <c r="AA3296" s="49"/>
      <c r="AB3296" s="49"/>
      <c r="AC3296" s="49"/>
      <c r="AD3296" s="49"/>
    </row>
    <row r="3297" spans="1:30">
      <c r="A3297" s="49"/>
      <c r="B3297" s="49"/>
      <c r="C3297" s="49"/>
      <c r="D3297" s="49"/>
      <c r="E3297" s="49"/>
      <c r="F3297" s="49"/>
      <c r="G3297" s="49"/>
      <c r="H3297" s="49"/>
      <c r="I3297" s="49"/>
      <c r="J3297" s="49"/>
      <c r="K3297" s="49"/>
      <c r="L3297" s="49"/>
      <c r="M3297" s="49"/>
      <c r="N3297" s="49"/>
      <c r="O3297" s="49"/>
      <c r="P3297" s="49"/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  <c r="AA3297" s="49"/>
      <c r="AB3297" s="49"/>
      <c r="AC3297" s="49"/>
      <c r="AD3297" s="49"/>
    </row>
    <row r="3298" spans="1:30">
      <c r="A3298" s="49"/>
      <c r="B3298" s="49"/>
      <c r="C3298" s="49"/>
      <c r="D3298" s="49"/>
      <c r="E3298" s="49"/>
      <c r="F3298" s="49"/>
      <c r="G3298" s="49"/>
      <c r="H3298" s="49"/>
      <c r="I3298" s="49"/>
      <c r="J3298" s="49"/>
      <c r="K3298" s="49"/>
      <c r="L3298" s="49"/>
      <c r="M3298" s="49"/>
      <c r="N3298" s="49"/>
      <c r="O3298" s="49"/>
      <c r="P3298" s="49"/>
      <c r="Q3298" s="49"/>
      <c r="R3298" s="49"/>
      <c r="S3298" s="49"/>
      <c r="T3298" s="49"/>
      <c r="U3298" s="49"/>
      <c r="V3298" s="49"/>
      <c r="W3298" s="49"/>
      <c r="X3298" s="49"/>
      <c r="Y3298" s="49"/>
      <c r="Z3298" s="49"/>
      <c r="AA3298" s="49"/>
      <c r="AB3298" s="49"/>
      <c r="AC3298" s="49"/>
      <c r="AD3298" s="49"/>
    </row>
    <row r="3299" spans="1:30">
      <c r="A3299" s="49"/>
      <c r="B3299" s="49"/>
      <c r="C3299" s="49"/>
      <c r="D3299" s="49"/>
      <c r="E3299" s="49"/>
      <c r="F3299" s="49"/>
      <c r="G3299" s="49"/>
      <c r="H3299" s="49"/>
      <c r="I3299" s="49"/>
      <c r="J3299" s="49"/>
      <c r="K3299" s="49"/>
      <c r="L3299" s="49"/>
      <c r="M3299" s="49"/>
      <c r="N3299" s="49"/>
      <c r="O3299" s="49"/>
      <c r="P3299" s="49"/>
      <c r="Q3299" s="49"/>
      <c r="R3299" s="49"/>
      <c r="S3299" s="49"/>
      <c r="T3299" s="49"/>
      <c r="U3299" s="49"/>
      <c r="V3299" s="49"/>
      <c r="W3299" s="49"/>
      <c r="X3299" s="49"/>
      <c r="Y3299" s="49"/>
      <c r="Z3299" s="49"/>
      <c r="AA3299" s="49"/>
      <c r="AB3299" s="49"/>
      <c r="AC3299" s="49"/>
      <c r="AD3299" s="49"/>
    </row>
    <row r="3300" spans="1:30">
      <c r="A3300" s="49"/>
      <c r="B3300" s="49"/>
      <c r="C3300" s="49"/>
      <c r="D3300" s="49"/>
      <c r="E3300" s="49"/>
      <c r="F3300" s="49"/>
      <c r="G3300" s="49"/>
      <c r="H3300" s="49"/>
      <c r="I3300" s="49"/>
      <c r="J3300" s="49"/>
      <c r="K3300" s="49"/>
      <c r="L3300" s="49"/>
      <c r="M3300" s="49"/>
      <c r="N3300" s="49"/>
      <c r="O3300" s="49"/>
      <c r="P3300" s="49"/>
      <c r="Q3300" s="49"/>
      <c r="R3300" s="49"/>
      <c r="S3300" s="49"/>
      <c r="T3300" s="49"/>
      <c r="U3300" s="49"/>
      <c r="V3300" s="49"/>
      <c r="W3300" s="49"/>
      <c r="X3300" s="49"/>
      <c r="Y3300" s="49"/>
      <c r="Z3300" s="49"/>
      <c r="AA3300" s="49"/>
      <c r="AB3300" s="49"/>
      <c r="AC3300" s="49"/>
      <c r="AD3300" s="49"/>
    </row>
    <row r="3301" spans="1:30">
      <c r="A3301" s="49"/>
      <c r="B3301" s="49"/>
      <c r="C3301" s="49"/>
      <c r="D3301" s="49"/>
      <c r="E3301" s="49"/>
      <c r="F3301" s="49"/>
      <c r="G3301" s="49"/>
      <c r="H3301" s="49"/>
      <c r="I3301" s="49"/>
      <c r="J3301" s="49"/>
      <c r="K3301" s="49"/>
      <c r="L3301" s="49"/>
      <c r="M3301" s="49"/>
      <c r="N3301" s="49"/>
      <c r="O3301" s="49"/>
      <c r="P3301" s="49"/>
      <c r="Q3301" s="49"/>
      <c r="R3301" s="49"/>
      <c r="S3301" s="49"/>
      <c r="T3301" s="49"/>
      <c r="U3301" s="49"/>
      <c r="V3301" s="49"/>
      <c r="W3301" s="49"/>
      <c r="X3301" s="49"/>
      <c r="Y3301" s="49"/>
      <c r="Z3301" s="49"/>
      <c r="AA3301" s="49"/>
      <c r="AB3301" s="49"/>
      <c r="AC3301" s="49"/>
      <c r="AD3301" s="49"/>
    </row>
    <row r="3302" spans="1:30">
      <c r="A3302" s="49"/>
      <c r="B3302" s="49"/>
      <c r="C3302" s="49"/>
      <c r="D3302" s="49"/>
      <c r="E3302" s="49"/>
      <c r="F3302" s="49"/>
      <c r="G3302" s="49"/>
      <c r="H3302" s="49"/>
      <c r="I3302" s="49"/>
      <c r="J3302" s="49"/>
      <c r="K3302" s="49"/>
      <c r="L3302" s="49"/>
      <c r="M3302" s="49"/>
      <c r="N3302" s="49"/>
      <c r="O3302" s="49"/>
      <c r="P3302" s="49"/>
      <c r="Q3302" s="49"/>
      <c r="R3302" s="49"/>
      <c r="S3302" s="49"/>
      <c r="T3302" s="49"/>
      <c r="U3302" s="49"/>
      <c r="V3302" s="49"/>
      <c r="W3302" s="49"/>
      <c r="X3302" s="49"/>
      <c r="Y3302" s="49"/>
      <c r="Z3302" s="49"/>
      <c r="AA3302" s="49"/>
      <c r="AB3302" s="49"/>
      <c r="AC3302" s="49"/>
      <c r="AD3302" s="49"/>
    </row>
    <row r="3303" spans="1:30">
      <c r="A3303" s="49"/>
      <c r="B3303" s="49"/>
      <c r="C3303" s="49"/>
      <c r="D3303" s="49"/>
      <c r="E3303" s="49"/>
      <c r="F3303" s="49"/>
      <c r="G3303" s="49"/>
      <c r="H3303" s="49"/>
      <c r="I3303" s="49"/>
      <c r="J3303" s="49"/>
      <c r="K3303" s="49"/>
      <c r="L3303" s="49"/>
      <c r="M3303" s="49"/>
      <c r="N3303" s="49"/>
      <c r="O3303" s="49"/>
      <c r="P3303" s="49"/>
      <c r="Q3303" s="49"/>
      <c r="R3303" s="49"/>
      <c r="S3303" s="49"/>
      <c r="T3303" s="49"/>
      <c r="U3303" s="49"/>
      <c r="V3303" s="49"/>
      <c r="W3303" s="49"/>
      <c r="X3303" s="49"/>
      <c r="Y3303" s="49"/>
      <c r="Z3303" s="49"/>
      <c r="AA3303" s="49"/>
      <c r="AB3303" s="49"/>
      <c r="AC3303" s="49"/>
      <c r="AD3303" s="49"/>
    </row>
    <row r="3304" spans="1:30">
      <c r="A3304" s="49"/>
      <c r="B3304" s="49"/>
      <c r="C3304" s="49"/>
      <c r="D3304" s="49"/>
      <c r="E3304" s="49"/>
      <c r="F3304" s="49"/>
      <c r="G3304" s="49"/>
      <c r="H3304" s="49"/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  <c r="AB3304" s="49"/>
      <c r="AC3304" s="49"/>
      <c r="AD3304" s="49"/>
    </row>
    <row r="3305" spans="1:30">
      <c r="A3305" s="49"/>
      <c r="B3305" s="49"/>
      <c r="C3305" s="49"/>
      <c r="D3305" s="49"/>
      <c r="E3305" s="49"/>
      <c r="F3305" s="49"/>
      <c r="G3305" s="49"/>
      <c r="H3305" s="49"/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  <c r="AB3305" s="49"/>
      <c r="AC3305" s="49"/>
      <c r="AD3305" s="49"/>
    </row>
    <row r="3306" spans="1:30">
      <c r="A3306" s="49"/>
      <c r="B3306" s="49"/>
      <c r="C3306" s="49"/>
      <c r="D3306" s="49"/>
      <c r="E3306" s="49"/>
      <c r="F3306" s="49"/>
      <c r="G3306" s="49"/>
      <c r="H3306" s="49"/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  <c r="AA3306" s="49"/>
      <c r="AB3306" s="49"/>
      <c r="AC3306" s="49"/>
      <c r="AD3306" s="49"/>
    </row>
    <row r="3307" spans="1:30">
      <c r="A3307" s="49"/>
      <c r="B3307" s="49"/>
      <c r="C3307" s="49"/>
      <c r="D3307" s="49"/>
      <c r="E3307" s="49"/>
      <c r="F3307" s="49"/>
      <c r="G3307" s="49"/>
      <c r="H3307" s="49"/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  <c r="AB3307" s="49"/>
      <c r="AC3307" s="49"/>
      <c r="AD3307" s="49"/>
    </row>
    <row r="3308" spans="1:30">
      <c r="A3308" s="49"/>
      <c r="B3308" s="49"/>
      <c r="C3308" s="49"/>
      <c r="D3308" s="49"/>
      <c r="E3308" s="49"/>
      <c r="F3308" s="49"/>
      <c r="G3308" s="49"/>
      <c r="H3308" s="49"/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  <c r="AA3308" s="49"/>
      <c r="AB3308" s="49"/>
      <c r="AC3308" s="49"/>
      <c r="AD3308" s="49"/>
    </row>
    <row r="3309" spans="1:30">
      <c r="A3309" s="49"/>
      <c r="B3309" s="49"/>
      <c r="C3309" s="49"/>
      <c r="D3309" s="49"/>
      <c r="E3309" s="49"/>
      <c r="F3309" s="49"/>
      <c r="G3309" s="49"/>
      <c r="H3309" s="49"/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  <c r="AA3309" s="49"/>
      <c r="AB3309" s="49"/>
      <c r="AC3309" s="49"/>
      <c r="AD3309" s="49"/>
    </row>
    <row r="3310" spans="1:30">
      <c r="A3310" s="49"/>
      <c r="B3310" s="49"/>
      <c r="C3310" s="49"/>
      <c r="D3310" s="49"/>
      <c r="E3310" s="49"/>
      <c r="F3310" s="49"/>
      <c r="G3310" s="49"/>
      <c r="H3310" s="49"/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  <c r="AA3310" s="49"/>
      <c r="AB3310" s="49"/>
      <c r="AC3310" s="49"/>
      <c r="AD3310" s="49"/>
    </row>
    <row r="3311" spans="1:30">
      <c r="A3311" s="49"/>
      <c r="B3311" s="49"/>
      <c r="C3311" s="49"/>
      <c r="D3311" s="49"/>
      <c r="E3311" s="49"/>
      <c r="F3311" s="49"/>
      <c r="G3311" s="49"/>
      <c r="H3311" s="49"/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  <c r="AB3311" s="49"/>
      <c r="AC3311" s="49"/>
      <c r="AD3311" s="49"/>
    </row>
    <row r="3312" spans="1:30">
      <c r="A3312" s="49"/>
      <c r="B3312" s="49"/>
      <c r="C3312" s="49"/>
      <c r="D3312" s="49"/>
      <c r="E3312" s="49"/>
      <c r="F3312" s="49"/>
      <c r="G3312" s="49"/>
      <c r="H3312" s="49"/>
      <c r="I3312" s="49"/>
      <c r="J3312" s="49"/>
      <c r="K3312" s="49"/>
      <c r="L3312" s="49"/>
      <c r="M3312" s="49"/>
      <c r="N3312" s="49"/>
      <c r="O3312" s="49"/>
      <c r="P3312" s="49"/>
      <c r="Q3312" s="49"/>
      <c r="R3312" s="49"/>
      <c r="S3312" s="49"/>
      <c r="T3312" s="49"/>
      <c r="U3312" s="49"/>
      <c r="V3312" s="49"/>
      <c r="W3312" s="49"/>
      <c r="X3312" s="49"/>
      <c r="Y3312" s="49"/>
      <c r="Z3312" s="49"/>
      <c r="AA3312" s="49"/>
      <c r="AB3312" s="49"/>
      <c r="AC3312" s="49"/>
      <c r="AD3312" s="49"/>
    </row>
    <row r="3313" spans="1:30">
      <c r="A3313" s="49"/>
      <c r="B3313" s="49"/>
      <c r="C3313" s="49"/>
      <c r="D3313" s="49"/>
      <c r="E3313" s="49"/>
      <c r="F3313" s="49"/>
      <c r="G3313" s="49"/>
      <c r="H3313" s="49"/>
      <c r="I3313" s="49"/>
      <c r="J3313" s="49"/>
      <c r="K3313" s="49"/>
      <c r="L3313" s="49"/>
      <c r="M3313" s="49"/>
      <c r="N3313" s="49"/>
      <c r="O3313" s="49"/>
      <c r="P3313" s="49"/>
      <c r="Q3313" s="49"/>
      <c r="R3313" s="49"/>
      <c r="S3313" s="49"/>
      <c r="T3313" s="49"/>
      <c r="U3313" s="49"/>
      <c r="V3313" s="49"/>
      <c r="W3313" s="49"/>
      <c r="X3313" s="49"/>
      <c r="Y3313" s="49"/>
      <c r="Z3313" s="49"/>
      <c r="AA3313" s="49"/>
      <c r="AB3313" s="49"/>
      <c r="AC3313" s="49"/>
      <c r="AD3313" s="49"/>
    </row>
    <row r="3314" spans="1:30">
      <c r="A3314" s="49"/>
      <c r="B3314" s="49"/>
      <c r="C3314" s="49"/>
      <c r="D3314" s="49"/>
      <c r="E3314" s="49"/>
      <c r="F3314" s="49"/>
      <c r="G3314" s="49"/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  <c r="U3314" s="49"/>
      <c r="V3314" s="49"/>
      <c r="W3314" s="49"/>
      <c r="X3314" s="49"/>
      <c r="Y3314" s="49"/>
      <c r="Z3314" s="49"/>
      <c r="AA3314" s="49"/>
      <c r="AB3314" s="49"/>
      <c r="AC3314" s="49"/>
      <c r="AD3314" s="49"/>
    </row>
    <row r="3315" spans="1:30">
      <c r="A3315" s="49"/>
      <c r="B3315" s="49"/>
      <c r="C3315" s="49"/>
      <c r="D3315" s="49"/>
      <c r="E3315" s="49"/>
      <c r="F3315" s="49"/>
      <c r="G3315" s="49"/>
      <c r="H3315" s="49"/>
      <c r="I3315" s="49"/>
      <c r="J3315" s="49"/>
      <c r="K3315" s="49"/>
      <c r="L3315" s="49"/>
      <c r="M3315" s="49"/>
      <c r="N3315" s="49"/>
      <c r="O3315" s="49"/>
      <c r="P3315" s="49"/>
      <c r="Q3315" s="49"/>
      <c r="R3315" s="49"/>
      <c r="S3315" s="49"/>
      <c r="T3315" s="49"/>
      <c r="U3315" s="49"/>
      <c r="V3315" s="49"/>
      <c r="W3315" s="49"/>
      <c r="X3315" s="49"/>
      <c r="Y3315" s="49"/>
      <c r="Z3315" s="49"/>
      <c r="AA3315" s="49"/>
      <c r="AB3315" s="49"/>
      <c r="AC3315" s="49"/>
      <c r="AD3315" s="49"/>
    </row>
    <row r="3316" spans="1:30">
      <c r="A3316" s="49"/>
      <c r="B3316" s="49"/>
      <c r="C3316" s="49"/>
      <c r="D3316" s="49"/>
      <c r="E3316" s="49"/>
      <c r="F3316" s="49"/>
      <c r="G3316" s="49"/>
      <c r="H3316" s="49"/>
      <c r="I3316" s="49"/>
      <c r="J3316" s="49"/>
      <c r="K3316" s="49"/>
      <c r="L3316" s="49"/>
      <c r="M3316" s="49"/>
      <c r="N3316" s="49"/>
      <c r="O3316" s="49"/>
      <c r="P3316" s="49"/>
      <c r="Q3316" s="49"/>
      <c r="R3316" s="49"/>
      <c r="S3316" s="49"/>
      <c r="T3316" s="49"/>
      <c r="U3316" s="49"/>
      <c r="V3316" s="49"/>
      <c r="W3316" s="49"/>
      <c r="X3316" s="49"/>
      <c r="Y3316" s="49"/>
      <c r="Z3316" s="49"/>
      <c r="AA3316" s="49"/>
      <c r="AB3316" s="49"/>
      <c r="AC3316" s="49"/>
      <c r="AD3316" s="49"/>
    </row>
    <row r="3317" spans="1:30">
      <c r="A3317" s="49"/>
      <c r="B3317" s="49"/>
      <c r="C3317" s="49"/>
      <c r="D3317" s="49"/>
      <c r="E3317" s="49"/>
      <c r="F3317" s="49"/>
      <c r="G3317" s="49"/>
      <c r="H3317" s="49"/>
      <c r="I3317" s="49"/>
      <c r="J3317" s="49"/>
      <c r="K3317" s="49"/>
      <c r="L3317" s="49"/>
      <c r="M3317" s="49"/>
      <c r="N3317" s="49"/>
      <c r="O3317" s="49"/>
      <c r="P3317" s="49"/>
      <c r="Q3317" s="49"/>
      <c r="R3317" s="49"/>
      <c r="S3317" s="49"/>
      <c r="T3317" s="49"/>
      <c r="U3317" s="49"/>
      <c r="V3317" s="49"/>
      <c r="W3317" s="49"/>
      <c r="X3317" s="49"/>
      <c r="Y3317" s="49"/>
      <c r="Z3317" s="49"/>
      <c r="AA3317" s="49"/>
      <c r="AB3317" s="49"/>
      <c r="AC3317" s="49"/>
      <c r="AD3317" s="49"/>
    </row>
    <row r="3318" spans="1:30">
      <c r="A3318" s="49"/>
      <c r="B3318" s="49"/>
      <c r="C3318" s="49"/>
      <c r="D3318" s="49"/>
      <c r="E3318" s="49"/>
      <c r="F3318" s="49"/>
      <c r="G3318" s="49"/>
      <c r="H3318" s="49"/>
      <c r="I3318" s="49"/>
      <c r="J3318" s="49"/>
      <c r="K3318" s="49"/>
      <c r="L3318" s="49"/>
      <c r="M3318" s="49"/>
      <c r="N3318" s="49"/>
      <c r="O3318" s="49"/>
      <c r="P3318" s="49"/>
      <c r="Q3318" s="49"/>
      <c r="R3318" s="49"/>
      <c r="S3318" s="49"/>
      <c r="T3318" s="49"/>
      <c r="U3318" s="49"/>
      <c r="V3318" s="49"/>
      <c r="W3318" s="49"/>
      <c r="X3318" s="49"/>
      <c r="Y3318" s="49"/>
      <c r="Z3318" s="49"/>
      <c r="AA3318" s="49"/>
      <c r="AB3318" s="49"/>
      <c r="AC3318" s="49"/>
      <c r="AD3318" s="49"/>
    </row>
    <row r="3319" spans="1:30">
      <c r="A3319" s="49"/>
      <c r="B3319" s="49"/>
      <c r="C3319" s="49"/>
      <c r="D3319" s="49"/>
      <c r="E3319" s="49"/>
      <c r="F3319" s="49"/>
      <c r="G3319" s="49"/>
      <c r="H3319" s="49"/>
      <c r="I3319" s="49"/>
      <c r="J3319" s="49"/>
      <c r="K3319" s="49"/>
      <c r="L3319" s="49"/>
      <c r="M3319" s="49"/>
      <c r="N3319" s="49"/>
      <c r="O3319" s="49"/>
      <c r="P3319" s="49"/>
      <c r="Q3319" s="49"/>
      <c r="R3319" s="49"/>
      <c r="S3319" s="49"/>
      <c r="T3319" s="49"/>
      <c r="U3319" s="49"/>
      <c r="V3319" s="49"/>
      <c r="W3319" s="49"/>
      <c r="X3319" s="49"/>
      <c r="Y3319" s="49"/>
      <c r="Z3319" s="49"/>
      <c r="AA3319" s="49"/>
      <c r="AB3319" s="49"/>
      <c r="AC3319" s="49"/>
      <c r="AD3319" s="49"/>
    </row>
    <row r="3320" spans="1:30">
      <c r="A3320" s="49"/>
      <c r="B3320" s="49"/>
      <c r="C3320" s="49"/>
      <c r="D3320" s="49"/>
      <c r="E3320" s="49"/>
      <c r="F3320" s="49"/>
      <c r="G3320" s="49"/>
      <c r="H3320" s="49"/>
      <c r="I3320" s="49"/>
      <c r="J3320" s="49"/>
      <c r="K3320" s="49"/>
      <c r="L3320" s="49"/>
      <c r="M3320" s="49"/>
      <c r="N3320" s="49"/>
      <c r="O3320" s="49"/>
      <c r="P3320" s="49"/>
      <c r="Q3320" s="49"/>
      <c r="R3320" s="49"/>
      <c r="S3320" s="49"/>
      <c r="T3320" s="49"/>
      <c r="U3320" s="49"/>
      <c r="V3320" s="49"/>
      <c r="W3320" s="49"/>
      <c r="X3320" s="49"/>
      <c r="Y3320" s="49"/>
      <c r="Z3320" s="49"/>
      <c r="AA3320" s="49"/>
      <c r="AB3320" s="49"/>
      <c r="AC3320" s="49"/>
      <c r="AD3320" s="49"/>
    </row>
    <row r="3321" spans="1:30">
      <c r="A3321" s="49"/>
      <c r="B3321" s="49"/>
      <c r="C3321" s="49"/>
      <c r="D3321" s="49"/>
      <c r="E3321" s="49"/>
      <c r="F3321" s="49"/>
      <c r="G3321" s="49"/>
      <c r="H3321" s="49"/>
      <c r="I3321" s="49"/>
      <c r="J3321" s="49"/>
      <c r="K3321" s="49"/>
      <c r="L3321" s="49"/>
      <c r="M3321" s="49"/>
      <c r="N3321" s="49"/>
      <c r="O3321" s="49"/>
      <c r="P3321" s="49"/>
      <c r="Q3321" s="49"/>
      <c r="R3321" s="49"/>
      <c r="S3321" s="49"/>
      <c r="T3321" s="49"/>
      <c r="U3321" s="49"/>
      <c r="V3321" s="49"/>
      <c r="W3321" s="49"/>
      <c r="X3321" s="49"/>
      <c r="Y3321" s="49"/>
      <c r="Z3321" s="49"/>
      <c r="AA3321" s="49"/>
      <c r="AB3321" s="49"/>
      <c r="AC3321" s="49"/>
      <c r="AD3321" s="49"/>
    </row>
    <row r="3322" spans="1:30">
      <c r="A3322" s="49"/>
      <c r="B3322" s="49"/>
      <c r="C3322" s="49"/>
      <c r="D3322" s="49"/>
      <c r="E3322" s="49"/>
      <c r="F3322" s="49"/>
      <c r="G3322" s="49"/>
      <c r="H3322" s="49"/>
      <c r="I3322" s="49"/>
      <c r="J3322" s="49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  <c r="U3322" s="49"/>
      <c r="V3322" s="49"/>
      <c r="W3322" s="49"/>
      <c r="X3322" s="49"/>
      <c r="Y3322" s="49"/>
      <c r="Z3322" s="49"/>
      <c r="AA3322" s="49"/>
      <c r="AB3322" s="49"/>
      <c r="AC3322" s="49"/>
      <c r="AD3322" s="49"/>
    </row>
    <row r="3323" spans="1:30">
      <c r="A3323" s="49"/>
      <c r="B3323" s="49"/>
      <c r="C3323" s="49"/>
      <c r="D3323" s="49"/>
      <c r="E3323" s="49"/>
      <c r="F3323" s="49"/>
      <c r="G3323" s="49"/>
      <c r="H3323" s="49"/>
      <c r="I3323" s="49"/>
      <c r="J3323" s="49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  <c r="U3323" s="49"/>
      <c r="V3323" s="49"/>
      <c r="W3323" s="49"/>
      <c r="X3323" s="49"/>
      <c r="Y3323" s="49"/>
      <c r="Z3323" s="49"/>
      <c r="AA3323" s="49"/>
      <c r="AB3323" s="49"/>
      <c r="AC3323" s="49"/>
      <c r="AD3323" s="49"/>
    </row>
    <row r="3324" spans="1:30">
      <c r="A3324" s="49"/>
      <c r="B3324" s="49"/>
      <c r="C3324" s="49"/>
      <c r="D3324" s="49"/>
      <c r="E3324" s="49"/>
      <c r="F3324" s="49"/>
      <c r="G3324" s="49"/>
      <c r="H3324" s="49"/>
      <c r="I3324" s="49"/>
      <c r="J3324" s="49"/>
      <c r="K3324" s="49"/>
      <c r="L3324" s="49"/>
      <c r="M3324" s="49"/>
      <c r="N3324" s="49"/>
      <c r="O3324" s="49"/>
      <c r="P3324" s="49"/>
      <c r="Q3324" s="49"/>
      <c r="R3324" s="49"/>
      <c r="S3324" s="49"/>
      <c r="T3324" s="49"/>
      <c r="U3324" s="49"/>
      <c r="V3324" s="49"/>
      <c r="W3324" s="49"/>
      <c r="X3324" s="49"/>
      <c r="Y3324" s="49"/>
      <c r="Z3324" s="49"/>
      <c r="AA3324" s="49"/>
      <c r="AB3324" s="49"/>
      <c r="AC3324" s="49"/>
      <c r="AD3324" s="49"/>
    </row>
    <row r="3325" spans="1:30">
      <c r="A3325" s="49"/>
      <c r="B3325" s="49"/>
      <c r="C3325" s="49"/>
      <c r="D3325" s="49"/>
      <c r="E3325" s="49"/>
      <c r="F3325" s="49"/>
      <c r="G3325" s="49"/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  <c r="U3325" s="49"/>
      <c r="V3325" s="49"/>
      <c r="W3325" s="49"/>
      <c r="X3325" s="49"/>
      <c r="Y3325" s="49"/>
      <c r="Z3325" s="49"/>
      <c r="AA3325" s="49"/>
      <c r="AB3325" s="49"/>
      <c r="AC3325" s="49"/>
      <c r="AD3325" s="49"/>
    </row>
    <row r="3326" spans="1:30">
      <c r="A3326" s="49"/>
      <c r="B3326" s="49"/>
      <c r="C3326" s="49"/>
      <c r="D3326" s="49"/>
      <c r="E3326" s="49"/>
      <c r="F3326" s="49"/>
      <c r="G3326" s="49"/>
      <c r="H3326" s="49"/>
      <c r="I3326" s="49"/>
      <c r="J3326" s="49"/>
      <c r="K3326" s="49"/>
      <c r="L3326" s="49"/>
      <c r="M3326" s="49"/>
      <c r="N3326" s="49"/>
      <c r="O3326" s="49"/>
      <c r="P3326" s="49"/>
      <c r="Q3326" s="49"/>
      <c r="R3326" s="49"/>
      <c r="S3326" s="49"/>
      <c r="T3326" s="49"/>
      <c r="U3326" s="49"/>
      <c r="V3326" s="49"/>
      <c r="W3326" s="49"/>
      <c r="X3326" s="49"/>
      <c r="Y3326" s="49"/>
      <c r="Z3326" s="49"/>
      <c r="AA3326" s="49"/>
      <c r="AB3326" s="49"/>
      <c r="AC3326" s="49"/>
      <c r="AD3326" s="49"/>
    </row>
    <row r="3327" spans="1:30">
      <c r="A3327" s="49"/>
      <c r="B3327" s="49"/>
      <c r="C3327" s="49"/>
      <c r="D3327" s="49"/>
      <c r="E3327" s="49"/>
      <c r="F3327" s="49"/>
      <c r="G3327" s="49"/>
      <c r="H3327" s="49"/>
      <c r="I3327" s="49"/>
      <c r="J3327" s="49"/>
      <c r="K3327" s="49"/>
      <c r="L3327" s="49"/>
      <c r="M3327" s="49"/>
      <c r="N3327" s="49"/>
      <c r="O3327" s="49"/>
      <c r="P3327" s="49"/>
      <c r="Q3327" s="49"/>
      <c r="R3327" s="49"/>
      <c r="S3327" s="49"/>
      <c r="T3327" s="49"/>
      <c r="U3327" s="49"/>
      <c r="V3327" s="49"/>
      <c r="W3327" s="49"/>
      <c r="X3327" s="49"/>
      <c r="Y3327" s="49"/>
      <c r="Z3327" s="49"/>
      <c r="AA3327" s="49"/>
      <c r="AB3327" s="49"/>
      <c r="AC3327" s="49"/>
      <c r="AD3327" s="49"/>
    </row>
    <row r="3328" spans="1:30">
      <c r="A3328" s="49"/>
      <c r="B3328" s="49"/>
      <c r="C3328" s="49"/>
      <c r="D3328" s="49"/>
      <c r="E3328" s="49"/>
      <c r="F3328" s="49"/>
      <c r="G3328" s="49"/>
      <c r="H3328" s="49"/>
      <c r="I3328" s="49"/>
      <c r="J3328" s="49"/>
      <c r="K3328" s="49"/>
      <c r="L3328" s="49"/>
      <c r="M3328" s="49"/>
      <c r="N3328" s="49"/>
      <c r="O3328" s="49"/>
      <c r="P3328" s="49"/>
      <c r="Q3328" s="49"/>
      <c r="R3328" s="49"/>
      <c r="S3328" s="49"/>
      <c r="T3328" s="49"/>
      <c r="U3328" s="49"/>
      <c r="V3328" s="49"/>
      <c r="W3328" s="49"/>
      <c r="X3328" s="49"/>
      <c r="Y3328" s="49"/>
      <c r="Z3328" s="49"/>
      <c r="AA3328" s="49"/>
      <c r="AB3328" s="49"/>
      <c r="AC3328" s="49"/>
      <c r="AD3328" s="49"/>
    </row>
    <row r="3329" spans="1:30">
      <c r="A3329" s="49"/>
      <c r="B3329" s="49"/>
      <c r="C3329" s="49"/>
      <c r="D3329" s="49"/>
      <c r="E3329" s="49"/>
      <c r="F3329" s="49"/>
      <c r="G3329" s="49"/>
      <c r="H3329" s="49"/>
      <c r="I3329" s="49"/>
      <c r="J3329" s="49"/>
      <c r="K3329" s="49"/>
      <c r="L3329" s="49"/>
      <c r="M3329" s="49"/>
      <c r="N3329" s="49"/>
      <c r="O3329" s="49"/>
      <c r="P3329" s="49"/>
      <c r="Q3329" s="49"/>
      <c r="R3329" s="49"/>
      <c r="S3329" s="49"/>
      <c r="T3329" s="49"/>
      <c r="U3329" s="49"/>
      <c r="V3329" s="49"/>
      <c r="W3329" s="49"/>
      <c r="X3329" s="49"/>
      <c r="Y3329" s="49"/>
      <c r="Z3329" s="49"/>
      <c r="AA3329" s="49"/>
      <c r="AB3329" s="49"/>
      <c r="AC3329" s="49"/>
      <c r="AD3329" s="49"/>
    </row>
    <row r="3330" spans="1:30">
      <c r="A3330" s="49"/>
      <c r="B3330" s="49"/>
      <c r="C3330" s="49"/>
      <c r="D3330" s="49"/>
      <c r="E3330" s="49"/>
      <c r="F3330" s="49"/>
      <c r="G3330" s="49"/>
      <c r="H3330" s="49"/>
      <c r="I3330" s="49"/>
      <c r="J3330" s="49"/>
      <c r="K3330" s="49"/>
      <c r="L3330" s="49"/>
      <c r="M3330" s="49"/>
      <c r="N3330" s="49"/>
      <c r="O3330" s="49"/>
      <c r="P3330" s="49"/>
      <c r="Q3330" s="49"/>
      <c r="R3330" s="49"/>
      <c r="S3330" s="49"/>
      <c r="T3330" s="49"/>
      <c r="U3330" s="49"/>
      <c r="V3330" s="49"/>
      <c r="W3330" s="49"/>
      <c r="X3330" s="49"/>
      <c r="Y3330" s="49"/>
      <c r="Z3330" s="49"/>
      <c r="AA3330" s="49"/>
      <c r="AB3330" s="49"/>
      <c r="AC3330" s="49"/>
      <c r="AD3330" s="49"/>
    </row>
    <row r="3331" spans="1:30">
      <c r="A3331" s="49"/>
      <c r="B3331" s="49"/>
      <c r="C3331" s="49"/>
      <c r="D3331" s="49"/>
      <c r="E3331" s="49"/>
      <c r="F3331" s="49"/>
      <c r="G3331" s="49"/>
      <c r="H3331" s="49"/>
      <c r="I3331" s="49"/>
      <c r="J3331" s="49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  <c r="U3331" s="49"/>
      <c r="V3331" s="49"/>
      <c r="W3331" s="49"/>
      <c r="X3331" s="49"/>
      <c r="Y3331" s="49"/>
      <c r="Z3331" s="49"/>
      <c r="AA3331" s="49"/>
      <c r="AB3331" s="49"/>
      <c r="AC3331" s="49"/>
      <c r="AD3331" s="49"/>
    </row>
    <row r="3332" spans="1:30">
      <c r="A3332" s="49"/>
      <c r="B3332" s="49"/>
      <c r="C3332" s="49"/>
      <c r="D3332" s="49"/>
      <c r="E3332" s="49"/>
      <c r="F3332" s="49"/>
      <c r="G3332" s="49"/>
      <c r="H3332" s="49"/>
      <c r="I3332" s="49"/>
      <c r="J3332" s="49"/>
      <c r="K3332" s="49"/>
      <c r="L3332" s="49"/>
      <c r="M3332" s="49"/>
      <c r="N3332" s="49"/>
      <c r="O3332" s="49"/>
      <c r="P3332" s="49"/>
      <c r="Q3332" s="49"/>
      <c r="R3332" s="49"/>
      <c r="S3332" s="49"/>
      <c r="T3332" s="49"/>
      <c r="U3332" s="49"/>
      <c r="V3332" s="49"/>
      <c r="W3332" s="49"/>
      <c r="X3332" s="49"/>
      <c r="Y3332" s="49"/>
      <c r="Z3332" s="49"/>
      <c r="AA3332" s="49"/>
      <c r="AB3332" s="49"/>
      <c r="AC3332" s="49"/>
      <c r="AD3332" s="49"/>
    </row>
    <row r="3333" spans="1:30">
      <c r="A3333" s="49"/>
      <c r="B3333" s="49"/>
      <c r="C3333" s="49"/>
      <c r="D3333" s="49"/>
      <c r="E3333" s="49"/>
      <c r="F3333" s="49"/>
      <c r="G3333" s="49"/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/>
      <c r="S3333" s="49"/>
      <c r="T3333" s="49"/>
      <c r="U3333" s="49"/>
      <c r="V3333" s="49"/>
      <c r="W3333" s="49"/>
      <c r="X3333" s="49"/>
      <c r="Y3333" s="49"/>
      <c r="Z3333" s="49"/>
      <c r="AA3333" s="49"/>
      <c r="AB3333" s="49"/>
      <c r="AC3333" s="49"/>
      <c r="AD3333" s="49"/>
    </row>
    <row r="3334" spans="1:30">
      <c r="A3334" s="49"/>
      <c r="B3334" s="49"/>
      <c r="C3334" s="49"/>
      <c r="D3334" s="49"/>
      <c r="E3334" s="49"/>
      <c r="F3334" s="49"/>
      <c r="G3334" s="49"/>
      <c r="H3334" s="49"/>
      <c r="I3334" s="49"/>
      <c r="J3334" s="49"/>
      <c r="K3334" s="49"/>
      <c r="L3334" s="49"/>
      <c r="M3334" s="49"/>
      <c r="N3334" s="49"/>
      <c r="O3334" s="49"/>
      <c r="P3334" s="49"/>
      <c r="Q3334" s="49"/>
      <c r="R3334" s="49"/>
      <c r="S3334" s="49"/>
      <c r="T3334" s="49"/>
      <c r="U3334" s="49"/>
      <c r="V3334" s="49"/>
      <c r="W3334" s="49"/>
      <c r="X3334" s="49"/>
      <c r="Y3334" s="49"/>
      <c r="Z3334" s="49"/>
      <c r="AA3334" s="49"/>
      <c r="AB3334" s="49"/>
      <c r="AC3334" s="49"/>
      <c r="AD3334" s="49"/>
    </row>
    <row r="3335" spans="1:30">
      <c r="A3335" s="49"/>
      <c r="B3335" s="49"/>
      <c r="C3335" s="49"/>
      <c r="D3335" s="49"/>
      <c r="E3335" s="49"/>
      <c r="F3335" s="49"/>
      <c r="G3335" s="49"/>
      <c r="H3335" s="49"/>
      <c r="I3335" s="49"/>
      <c r="J3335" s="49"/>
      <c r="K3335" s="49"/>
      <c r="L3335" s="49"/>
      <c r="M3335" s="49"/>
      <c r="N3335" s="49"/>
      <c r="O3335" s="49"/>
      <c r="P3335" s="49"/>
      <c r="Q3335" s="49"/>
      <c r="R3335" s="49"/>
      <c r="S3335" s="49"/>
      <c r="T3335" s="49"/>
      <c r="U3335" s="49"/>
      <c r="V3335" s="49"/>
      <c r="W3335" s="49"/>
      <c r="X3335" s="49"/>
      <c r="Y3335" s="49"/>
      <c r="Z3335" s="49"/>
      <c r="AA3335" s="49"/>
      <c r="AB3335" s="49"/>
      <c r="AC3335" s="49"/>
      <c r="AD3335" s="49"/>
    </row>
    <row r="3336" spans="1:30">
      <c r="A3336" s="49"/>
      <c r="B3336" s="49"/>
      <c r="C3336" s="49"/>
      <c r="D3336" s="49"/>
      <c r="E3336" s="49"/>
      <c r="F3336" s="49"/>
      <c r="G3336" s="49"/>
      <c r="H3336" s="49"/>
      <c r="I3336" s="49"/>
      <c r="J3336" s="49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  <c r="U3336" s="49"/>
      <c r="V3336" s="49"/>
      <c r="W3336" s="49"/>
      <c r="X3336" s="49"/>
      <c r="Y3336" s="49"/>
      <c r="Z3336" s="49"/>
      <c r="AA3336" s="49"/>
      <c r="AB3336" s="49"/>
      <c r="AC3336" s="49"/>
      <c r="AD3336" s="49"/>
    </row>
    <row r="3337" spans="1:30">
      <c r="A3337" s="49"/>
      <c r="B3337" s="49"/>
      <c r="C3337" s="49"/>
      <c r="D3337" s="49"/>
      <c r="E3337" s="49"/>
      <c r="F3337" s="49"/>
      <c r="G3337" s="49"/>
      <c r="H3337" s="49"/>
      <c r="I3337" s="49"/>
      <c r="J3337" s="49"/>
      <c r="K3337" s="49"/>
      <c r="L3337" s="49"/>
      <c r="M3337" s="49"/>
      <c r="N3337" s="49"/>
      <c r="O3337" s="49"/>
      <c r="P3337" s="49"/>
      <c r="Q3337" s="49"/>
      <c r="R3337" s="49"/>
      <c r="S3337" s="49"/>
      <c r="T3337" s="49"/>
      <c r="U3337" s="49"/>
      <c r="V3337" s="49"/>
      <c r="W3337" s="49"/>
      <c r="X3337" s="49"/>
      <c r="Y3337" s="49"/>
      <c r="Z3337" s="49"/>
      <c r="AA3337" s="49"/>
      <c r="AB3337" s="49"/>
      <c r="AC3337" s="49"/>
      <c r="AD3337" s="49"/>
    </row>
    <row r="3338" spans="1:30">
      <c r="A3338" s="49"/>
      <c r="B3338" s="49"/>
      <c r="C3338" s="49"/>
      <c r="D3338" s="49"/>
      <c r="E3338" s="49"/>
      <c r="F3338" s="49"/>
      <c r="G3338" s="49"/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  <c r="AA3338" s="49"/>
      <c r="AB3338" s="49"/>
      <c r="AC3338" s="49"/>
      <c r="AD3338" s="49"/>
    </row>
    <row r="3339" spans="1:30">
      <c r="A3339" s="49"/>
      <c r="B3339" s="49"/>
      <c r="C3339" s="49"/>
      <c r="D3339" s="49"/>
      <c r="E3339" s="49"/>
      <c r="F3339" s="49"/>
      <c r="G3339" s="49"/>
      <c r="H3339" s="49"/>
      <c r="I3339" s="49"/>
      <c r="J3339" s="49"/>
      <c r="K3339" s="49"/>
      <c r="L3339" s="49"/>
      <c r="M3339" s="49"/>
      <c r="N3339" s="49"/>
      <c r="O3339" s="49"/>
      <c r="P3339" s="49"/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  <c r="AA3339" s="49"/>
      <c r="AB3339" s="49"/>
      <c r="AC3339" s="49"/>
      <c r="AD3339" s="49"/>
    </row>
    <row r="3340" spans="1:30">
      <c r="A3340" s="49"/>
      <c r="B3340" s="49"/>
      <c r="C3340" s="49"/>
      <c r="D3340" s="49"/>
      <c r="E3340" s="49"/>
      <c r="F3340" s="49"/>
      <c r="G3340" s="49"/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/>
      <c r="S3340" s="49"/>
      <c r="T3340" s="49"/>
      <c r="U3340" s="49"/>
      <c r="V3340" s="49"/>
      <c r="W3340" s="49"/>
      <c r="X3340" s="49"/>
      <c r="Y3340" s="49"/>
      <c r="Z3340" s="49"/>
      <c r="AA3340" s="49"/>
      <c r="AB3340" s="49"/>
      <c r="AC3340" s="49"/>
      <c r="AD3340" s="49"/>
    </row>
    <row r="3341" spans="1:30">
      <c r="A3341" s="49"/>
      <c r="B3341" s="49"/>
      <c r="C3341" s="49"/>
      <c r="D3341" s="49"/>
      <c r="E3341" s="49"/>
      <c r="F3341" s="49"/>
      <c r="G3341" s="49"/>
      <c r="H3341" s="49"/>
      <c r="I3341" s="49"/>
      <c r="J3341" s="49"/>
      <c r="K3341" s="49"/>
      <c r="L3341" s="49"/>
      <c r="M3341" s="49"/>
      <c r="N3341" s="49"/>
      <c r="O3341" s="49"/>
      <c r="P3341" s="49"/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  <c r="AA3341" s="49"/>
      <c r="AB3341" s="49"/>
      <c r="AC3341" s="49"/>
      <c r="AD3341" s="49"/>
    </row>
    <row r="3342" spans="1:30">
      <c r="A3342" s="49"/>
      <c r="B3342" s="49"/>
      <c r="C3342" s="49"/>
      <c r="D3342" s="49"/>
      <c r="E3342" s="49"/>
      <c r="F3342" s="49"/>
      <c r="G3342" s="49"/>
      <c r="H3342" s="49"/>
      <c r="I3342" s="49"/>
      <c r="J3342" s="49"/>
      <c r="K3342" s="49"/>
      <c r="L3342" s="49"/>
      <c r="M3342" s="49"/>
      <c r="N3342" s="49"/>
      <c r="O3342" s="49"/>
      <c r="P3342" s="49"/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  <c r="AA3342" s="49"/>
      <c r="AB3342" s="49"/>
      <c r="AC3342" s="49"/>
      <c r="AD3342" s="49"/>
    </row>
    <row r="3343" spans="1:30">
      <c r="A3343" s="49"/>
      <c r="B3343" s="49"/>
      <c r="C3343" s="49"/>
      <c r="D3343" s="49"/>
      <c r="E3343" s="49"/>
      <c r="F3343" s="49"/>
      <c r="G3343" s="49"/>
      <c r="H3343" s="49"/>
      <c r="I3343" s="49"/>
      <c r="J3343" s="49"/>
      <c r="K3343" s="49"/>
      <c r="L3343" s="49"/>
      <c r="M3343" s="49"/>
      <c r="N3343" s="49"/>
      <c r="O3343" s="49"/>
      <c r="P3343" s="49"/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  <c r="AA3343" s="49"/>
      <c r="AB3343" s="49"/>
      <c r="AC3343" s="49"/>
      <c r="AD3343" s="49"/>
    </row>
    <row r="3344" spans="1:30">
      <c r="A3344" s="49"/>
      <c r="B3344" s="49"/>
      <c r="C3344" s="49"/>
      <c r="D3344" s="49"/>
      <c r="E3344" s="49"/>
      <c r="F3344" s="49"/>
      <c r="G3344" s="49"/>
      <c r="H3344" s="49"/>
      <c r="I3344" s="49"/>
      <c r="J3344" s="49"/>
      <c r="K3344" s="49"/>
      <c r="L3344" s="49"/>
      <c r="M3344" s="49"/>
      <c r="N3344" s="49"/>
      <c r="O3344" s="49"/>
      <c r="P3344" s="49"/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  <c r="AA3344" s="49"/>
      <c r="AB3344" s="49"/>
      <c r="AC3344" s="49"/>
      <c r="AD3344" s="49"/>
    </row>
    <row r="3345" spans="1:30">
      <c r="A3345" s="49"/>
      <c r="B3345" s="49"/>
      <c r="C3345" s="49"/>
      <c r="D3345" s="49"/>
      <c r="E3345" s="49"/>
      <c r="F3345" s="49"/>
      <c r="G3345" s="49"/>
      <c r="H3345" s="49"/>
      <c r="I3345" s="49"/>
      <c r="J3345" s="49"/>
      <c r="K3345" s="49"/>
      <c r="L3345" s="49"/>
      <c r="M3345" s="49"/>
      <c r="N3345" s="49"/>
      <c r="O3345" s="49"/>
      <c r="P3345" s="49"/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  <c r="AA3345" s="49"/>
      <c r="AB3345" s="49"/>
      <c r="AC3345" s="49"/>
      <c r="AD3345" s="49"/>
    </row>
    <row r="3346" spans="1:30">
      <c r="A3346" s="49"/>
      <c r="B3346" s="49"/>
      <c r="C3346" s="49"/>
      <c r="D3346" s="49"/>
      <c r="E3346" s="49"/>
      <c r="F3346" s="49"/>
      <c r="G3346" s="49"/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  <c r="U3346" s="49"/>
      <c r="V3346" s="49"/>
      <c r="W3346" s="49"/>
      <c r="X3346" s="49"/>
      <c r="Y3346" s="49"/>
      <c r="Z3346" s="49"/>
      <c r="AA3346" s="49"/>
      <c r="AB3346" s="49"/>
      <c r="AC3346" s="49"/>
      <c r="AD3346" s="49"/>
    </row>
    <row r="3347" spans="1:30">
      <c r="A3347" s="49"/>
      <c r="B3347" s="49"/>
      <c r="C3347" s="49"/>
      <c r="D3347" s="49"/>
      <c r="E3347" s="49"/>
      <c r="F3347" s="49"/>
      <c r="G3347" s="49"/>
      <c r="H3347" s="49"/>
      <c r="I3347" s="49"/>
      <c r="J3347" s="49"/>
      <c r="K3347" s="49"/>
      <c r="L3347" s="49"/>
      <c r="M3347" s="49"/>
      <c r="N3347" s="49"/>
      <c r="O3347" s="49"/>
      <c r="P3347" s="49"/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  <c r="AA3347" s="49"/>
      <c r="AB3347" s="49"/>
      <c r="AC3347" s="49"/>
      <c r="AD3347" s="49"/>
    </row>
    <row r="3348" spans="1:30">
      <c r="A3348" s="49"/>
      <c r="B3348" s="49"/>
      <c r="C3348" s="49"/>
      <c r="D3348" s="49"/>
      <c r="E3348" s="49"/>
      <c r="F3348" s="49"/>
      <c r="G3348" s="49"/>
      <c r="H3348" s="49"/>
      <c r="I3348" s="49"/>
      <c r="J3348" s="49"/>
      <c r="K3348" s="49"/>
      <c r="L3348" s="49"/>
      <c r="M3348" s="49"/>
      <c r="N3348" s="49"/>
      <c r="O3348" s="49"/>
      <c r="P3348" s="49"/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  <c r="AA3348" s="49"/>
      <c r="AB3348" s="49"/>
      <c r="AC3348" s="49"/>
      <c r="AD3348" s="49"/>
    </row>
    <row r="3349" spans="1:30">
      <c r="A3349" s="49"/>
      <c r="B3349" s="49"/>
      <c r="C3349" s="49"/>
      <c r="D3349" s="49"/>
      <c r="E3349" s="49"/>
      <c r="F3349" s="49"/>
      <c r="G3349" s="49"/>
      <c r="H3349" s="49"/>
      <c r="I3349" s="49"/>
      <c r="J3349" s="49"/>
      <c r="K3349" s="49"/>
      <c r="L3349" s="49"/>
      <c r="M3349" s="49"/>
      <c r="N3349" s="49"/>
      <c r="O3349" s="49"/>
      <c r="P3349" s="49"/>
      <c r="Q3349" s="49"/>
      <c r="R3349" s="49"/>
      <c r="S3349" s="49"/>
      <c r="T3349" s="49"/>
      <c r="U3349" s="49"/>
      <c r="V3349" s="49"/>
      <c r="W3349" s="49"/>
      <c r="X3349" s="49"/>
      <c r="Y3349" s="49"/>
      <c r="Z3349" s="49"/>
      <c r="AA3349" s="49"/>
      <c r="AB3349" s="49"/>
      <c r="AC3349" s="49"/>
      <c r="AD3349" s="49"/>
    </row>
    <row r="3350" spans="1:30">
      <c r="A3350" s="49"/>
      <c r="B3350" s="49"/>
      <c r="C3350" s="49"/>
      <c r="D3350" s="49"/>
      <c r="E3350" s="49"/>
      <c r="F3350" s="49"/>
      <c r="G3350" s="49"/>
      <c r="H3350" s="49"/>
      <c r="I3350" s="49"/>
      <c r="J3350" s="49"/>
      <c r="K3350" s="49"/>
      <c r="L3350" s="49"/>
      <c r="M3350" s="49"/>
      <c r="N3350" s="49"/>
      <c r="O3350" s="49"/>
      <c r="P3350" s="49"/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  <c r="AA3350" s="49"/>
      <c r="AB3350" s="49"/>
      <c r="AC3350" s="49"/>
      <c r="AD3350" s="49"/>
    </row>
    <row r="3351" spans="1:30">
      <c r="A3351" s="49"/>
      <c r="B3351" s="49"/>
      <c r="C3351" s="49"/>
      <c r="D3351" s="49"/>
      <c r="E3351" s="49"/>
      <c r="F3351" s="49"/>
      <c r="G3351" s="49"/>
      <c r="H3351" s="49"/>
      <c r="I3351" s="49"/>
      <c r="J3351" s="49"/>
      <c r="K3351" s="49"/>
      <c r="L3351" s="49"/>
      <c r="M3351" s="49"/>
      <c r="N3351" s="49"/>
      <c r="O3351" s="49"/>
      <c r="P3351" s="49"/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  <c r="AA3351" s="49"/>
      <c r="AB3351" s="49"/>
      <c r="AC3351" s="49"/>
      <c r="AD3351" s="49"/>
    </row>
    <row r="3352" spans="1:30">
      <c r="A3352" s="49"/>
      <c r="B3352" s="49"/>
      <c r="C3352" s="49"/>
      <c r="D3352" s="49"/>
      <c r="E3352" s="49"/>
      <c r="F3352" s="49"/>
      <c r="G3352" s="49"/>
      <c r="H3352" s="49"/>
      <c r="I3352" s="49"/>
      <c r="J3352" s="49"/>
      <c r="K3352" s="49"/>
      <c r="L3352" s="49"/>
      <c r="M3352" s="49"/>
      <c r="N3352" s="49"/>
      <c r="O3352" s="49"/>
      <c r="P3352" s="49"/>
      <c r="Q3352" s="49"/>
      <c r="R3352" s="49"/>
      <c r="S3352" s="49"/>
      <c r="T3352" s="49"/>
      <c r="U3352" s="49"/>
      <c r="V3352" s="49"/>
      <c r="W3352" s="49"/>
      <c r="X3352" s="49"/>
      <c r="Y3352" s="49"/>
      <c r="Z3352" s="49"/>
      <c r="AA3352" s="49"/>
      <c r="AB3352" s="49"/>
      <c r="AC3352" s="49"/>
      <c r="AD3352" s="49"/>
    </row>
    <row r="3353" spans="1:30">
      <c r="A3353" s="49"/>
      <c r="B3353" s="49"/>
      <c r="C3353" s="49"/>
      <c r="D3353" s="49"/>
      <c r="E3353" s="49"/>
      <c r="F3353" s="49"/>
      <c r="G3353" s="49"/>
      <c r="H3353" s="49"/>
      <c r="I3353" s="49"/>
      <c r="J3353" s="49"/>
      <c r="K3353" s="49"/>
      <c r="L3353" s="49"/>
      <c r="M3353" s="49"/>
      <c r="N3353" s="49"/>
      <c r="O3353" s="49"/>
      <c r="P3353" s="49"/>
      <c r="Q3353" s="49"/>
      <c r="R3353" s="49"/>
      <c r="S3353" s="49"/>
      <c r="T3353" s="49"/>
      <c r="U3353" s="49"/>
      <c r="V3353" s="49"/>
      <c r="W3353" s="49"/>
      <c r="X3353" s="49"/>
      <c r="Y3353" s="49"/>
      <c r="Z3353" s="49"/>
      <c r="AA3353" s="49"/>
      <c r="AB3353" s="49"/>
      <c r="AC3353" s="49"/>
      <c r="AD3353" s="49"/>
    </row>
    <row r="3354" spans="1:30">
      <c r="A3354" s="49"/>
      <c r="B3354" s="49"/>
      <c r="C3354" s="49"/>
      <c r="D3354" s="49"/>
      <c r="E3354" s="49"/>
      <c r="F3354" s="49"/>
      <c r="G3354" s="49"/>
      <c r="H3354" s="49"/>
      <c r="I3354" s="49"/>
      <c r="J3354" s="49"/>
      <c r="K3354" s="49"/>
      <c r="L3354" s="49"/>
      <c r="M3354" s="49"/>
      <c r="N3354" s="49"/>
      <c r="O3354" s="49"/>
      <c r="P3354" s="49"/>
      <c r="Q3354" s="49"/>
      <c r="R3354" s="49"/>
      <c r="S3354" s="49"/>
      <c r="T3354" s="49"/>
      <c r="U3354" s="49"/>
      <c r="V3354" s="49"/>
      <c r="W3354" s="49"/>
      <c r="X3354" s="49"/>
      <c r="Y3354" s="49"/>
      <c r="Z3354" s="49"/>
      <c r="AA3354" s="49"/>
      <c r="AB3354" s="49"/>
      <c r="AC3354" s="49"/>
      <c r="AD3354" s="49"/>
    </row>
    <row r="3355" spans="1:30">
      <c r="A3355" s="49"/>
      <c r="B3355" s="49"/>
      <c r="C3355" s="49"/>
      <c r="D3355" s="49"/>
      <c r="E3355" s="49"/>
      <c r="F3355" s="49"/>
      <c r="G3355" s="49"/>
      <c r="H3355" s="49"/>
      <c r="I3355" s="49"/>
      <c r="J3355" s="49"/>
      <c r="K3355" s="49"/>
      <c r="L3355" s="49"/>
      <c r="M3355" s="49"/>
      <c r="N3355" s="49"/>
      <c r="O3355" s="49"/>
      <c r="P3355" s="49"/>
      <c r="Q3355" s="49"/>
      <c r="R3355" s="49"/>
      <c r="S3355" s="49"/>
      <c r="T3355" s="49"/>
      <c r="U3355" s="49"/>
      <c r="V3355" s="49"/>
      <c r="W3355" s="49"/>
      <c r="X3355" s="49"/>
      <c r="Y3355" s="49"/>
      <c r="Z3355" s="49"/>
      <c r="AA3355" s="49"/>
      <c r="AB3355" s="49"/>
      <c r="AC3355" s="49"/>
      <c r="AD3355" s="49"/>
    </row>
    <row r="3356" spans="1:30">
      <c r="A3356" s="49"/>
      <c r="B3356" s="49"/>
      <c r="C3356" s="49"/>
      <c r="D3356" s="49"/>
      <c r="E3356" s="49"/>
      <c r="F3356" s="49"/>
      <c r="G3356" s="49"/>
      <c r="H3356" s="49"/>
      <c r="I3356" s="49"/>
      <c r="J3356" s="49"/>
      <c r="K3356" s="49"/>
      <c r="L3356" s="49"/>
      <c r="M3356" s="49"/>
      <c r="N3356" s="49"/>
      <c r="O3356" s="49"/>
      <c r="P3356" s="49"/>
      <c r="Q3356" s="49"/>
      <c r="R3356" s="49"/>
      <c r="S3356" s="49"/>
      <c r="T3356" s="49"/>
      <c r="U3356" s="49"/>
      <c r="V3356" s="49"/>
      <c r="W3356" s="49"/>
      <c r="X3356" s="49"/>
      <c r="Y3356" s="49"/>
      <c r="Z3356" s="49"/>
      <c r="AA3356" s="49"/>
      <c r="AB3356" s="49"/>
      <c r="AC3356" s="49"/>
      <c r="AD3356" s="49"/>
    </row>
    <row r="3357" spans="1:30">
      <c r="A3357" s="49"/>
      <c r="B3357" s="49"/>
      <c r="C3357" s="49"/>
      <c r="D3357" s="49"/>
      <c r="E3357" s="49"/>
      <c r="F3357" s="49"/>
      <c r="G3357" s="49"/>
      <c r="H3357" s="49"/>
      <c r="I3357" s="49"/>
      <c r="J3357" s="49"/>
      <c r="K3357" s="49"/>
      <c r="L3357" s="49"/>
      <c r="M3357" s="49"/>
      <c r="N3357" s="49"/>
      <c r="O3357" s="49"/>
      <c r="P3357" s="49"/>
      <c r="Q3357" s="49"/>
      <c r="R3357" s="49"/>
      <c r="S3357" s="49"/>
      <c r="T3357" s="49"/>
      <c r="U3357" s="49"/>
      <c r="V3357" s="49"/>
      <c r="W3357" s="49"/>
      <c r="X3357" s="49"/>
      <c r="Y3357" s="49"/>
      <c r="Z3357" s="49"/>
      <c r="AA3357" s="49"/>
      <c r="AB3357" s="49"/>
      <c r="AC3357" s="49"/>
      <c r="AD3357" s="49"/>
    </row>
    <row r="3358" spans="1:30">
      <c r="A3358" s="49"/>
      <c r="B3358" s="49"/>
      <c r="C3358" s="49"/>
      <c r="D3358" s="49"/>
      <c r="E3358" s="49"/>
      <c r="F3358" s="49"/>
      <c r="G3358" s="49"/>
      <c r="H3358" s="49"/>
      <c r="I3358" s="49"/>
      <c r="J3358" s="49"/>
      <c r="K3358" s="49"/>
      <c r="L3358" s="49"/>
      <c r="M3358" s="49"/>
      <c r="N3358" s="49"/>
      <c r="O3358" s="49"/>
      <c r="P3358" s="49"/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  <c r="AA3358" s="49"/>
      <c r="AB3358" s="49"/>
      <c r="AC3358" s="49"/>
      <c r="AD3358" s="49"/>
    </row>
    <row r="3359" spans="1:30">
      <c r="A3359" s="49"/>
      <c r="B3359" s="49"/>
      <c r="C3359" s="49"/>
      <c r="D3359" s="49"/>
      <c r="E3359" s="49"/>
      <c r="F3359" s="49"/>
      <c r="G3359" s="49"/>
      <c r="H3359" s="49"/>
      <c r="I3359" s="49"/>
      <c r="J3359" s="49"/>
      <c r="K3359" s="49"/>
      <c r="L3359" s="49"/>
      <c r="M3359" s="49"/>
      <c r="N3359" s="49"/>
      <c r="O3359" s="49"/>
      <c r="P3359" s="49"/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  <c r="AA3359" s="49"/>
      <c r="AB3359" s="49"/>
      <c r="AC3359" s="49"/>
      <c r="AD3359" s="49"/>
    </row>
    <row r="3360" spans="1:30">
      <c r="A3360" s="49"/>
      <c r="B3360" s="49"/>
      <c r="C3360" s="49"/>
      <c r="D3360" s="49"/>
      <c r="E3360" s="49"/>
      <c r="F3360" s="49"/>
      <c r="G3360" s="49"/>
      <c r="H3360" s="49"/>
      <c r="I3360" s="49"/>
      <c r="J3360" s="49"/>
      <c r="K3360" s="49"/>
      <c r="L3360" s="49"/>
      <c r="M3360" s="49"/>
      <c r="N3360" s="49"/>
      <c r="O3360" s="49"/>
      <c r="P3360" s="49"/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  <c r="AA3360" s="49"/>
      <c r="AB3360" s="49"/>
      <c r="AC3360" s="49"/>
      <c r="AD3360" s="49"/>
    </row>
    <row r="3361" spans="1:30">
      <c r="A3361" s="49"/>
      <c r="B3361" s="49"/>
      <c r="C3361" s="49"/>
      <c r="D3361" s="49"/>
      <c r="E3361" s="49"/>
      <c r="F3361" s="49"/>
      <c r="G3361" s="49"/>
      <c r="H3361" s="49"/>
      <c r="I3361" s="49"/>
      <c r="J3361" s="49"/>
      <c r="K3361" s="49"/>
      <c r="L3361" s="49"/>
      <c r="M3361" s="49"/>
      <c r="N3361" s="49"/>
      <c r="O3361" s="49"/>
      <c r="P3361" s="49"/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  <c r="AA3361" s="49"/>
      <c r="AB3361" s="49"/>
      <c r="AC3361" s="49"/>
      <c r="AD3361" s="49"/>
    </row>
    <row r="3362" spans="1:30">
      <c r="A3362" s="49"/>
      <c r="B3362" s="49"/>
      <c r="C3362" s="49"/>
      <c r="D3362" s="49"/>
      <c r="E3362" s="49"/>
      <c r="F3362" s="49"/>
      <c r="G3362" s="49"/>
      <c r="H3362" s="49"/>
      <c r="I3362" s="49"/>
      <c r="J3362" s="49"/>
      <c r="K3362" s="49"/>
      <c r="L3362" s="49"/>
      <c r="M3362" s="49"/>
      <c r="N3362" s="49"/>
      <c r="O3362" s="49"/>
      <c r="P3362" s="49"/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  <c r="AA3362" s="49"/>
      <c r="AB3362" s="49"/>
      <c r="AC3362" s="49"/>
      <c r="AD3362" s="49"/>
    </row>
    <row r="3363" spans="1:30">
      <c r="A3363" s="49"/>
      <c r="B3363" s="49"/>
      <c r="C3363" s="49"/>
      <c r="D3363" s="49"/>
      <c r="E3363" s="49"/>
      <c r="F3363" s="49"/>
      <c r="G3363" s="49"/>
      <c r="H3363" s="49"/>
      <c r="I3363" s="49"/>
      <c r="J3363" s="49"/>
      <c r="K3363" s="49"/>
      <c r="L3363" s="49"/>
      <c r="M3363" s="49"/>
      <c r="N3363" s="49"/>
      <c r="O3363" s="49"/>
      <c r="P3363" s="49"/>
      <c r="Q3363" s="49"/>
      <c r="R3363" s="49"/>
      <c r="S3363" s="49"/>
      <c r="T3363" s="49"/>
      <c r="U3363" s="49"/>
      <c r="V3363" s="49"/>
      <c r="W3363" s="49"/>
      <c r="X3363" s="49"/>
      <c r="Y3363" s="49"/>
      <c r="Z3363" s="49"/>
      <c r="AA3363" s="49"/>
      <c r="AB3363" s="49"/>
      <c r="AC3363" s="49"/>
      <c r="AD3363" s="49"/>
    </row>
    <row r="3364" spans="1:30">
      <c r="A3364" s="49"/>
      <c r="B3364" s="49"/>
      <c r="C3364" s="49"/>
      <c r="D3364" s="49"/>
      <c r="E3364" s="49"/>
      <c r="F3364" s="49"/>
      <c r="G3364" s="49"/>
      <c r="H3364" s="49"/>
      <c r="I3364" s="49"/>
      <c r="J3364" s="49"/>
      <c r="K3364" s="49"/>
      <c r="L3364" s="49"/>
      <c r="M3364" s="49"/>
      <c r="N3364" s="49"/>
      <c r="O3364" s="49"/>
      <c r="P3364" s="49"/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  <c r="AA3364" s="49"/>
      <c r="AB3364" s="49"/>
      <c r="AC3364" s="49"/>
      <c r="AD3364" s="49"/>
    </row>
    <row r="3365" spans="1:30">
      <c r="A3365" s="49"/>
      <c r="B3365" s="49"/>
      <c r="C3365" s="49"/>
      <c r="D3365" s="49"/>
      <c r="E3365" s="49"/>
      <c r="F3365" s="49"/>
      <c r="G3365" s="49"/>
      <c r="H3365" s="49"/>
      <c r="I3365" s="49"/>
      <c r="J3365" s="49"/>
      <c r="K3365" s="49"/>
      <c r="L3365" s="49"/>
      <c r="M3365" s="49"/>
      <c r="N3365" s="49"/>
      <c r="O3365" s="49"/>
      <c r="P3365" s="49"/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  <c r="AA3365" s="49"/>
      <c r="AB3365" s="49"/>
      <c r="AC3365" s="49"/>
      <c r="AD3365" s="49"/>
    </row>
    <row r="3366" spans="1:30">
      <c r="A3366" s="49"/>
      <c r="B3366" s="49"/>
      <c r="C3366" s="49"/>
      <c r="D3366" s="49"/>
      <c r="E3366" s="49"/>
      <c r="F3366" s="49"/>
      <c r="G3366" s="49"/>
      <c r="H3366" s="49"/>
      <c r="I3366" s="49"/>
      <c r="J3366" s="49"/>
      <c r="K3366" s="49"/>
      <c r="L3366" s="49"/>
      <c r="M3366" s="49"/>
      <c r="N3366" s="49"/>
      <c r="O3366" s="49"/>
      <c r="P3366" s="49"/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  <c r="AA3366" s="49"/>
      <c r="AB3366" s="49"/>
      <c r="AC3366" s="49"/>
      <c r="AD3366" s="49"/>
    </row>
    <row r="3367" spans="1:30">
      <c r="A3367" s="49"/>
      <c r="B3367" s="49"/>
      <c r="C3367" s="49"/>
      <c r="D3367" s="49"/>
      <c r="E3367" s="49"/>
      <c r="F3367" s="49"/>
      <c r="G3367" s="49"/>
      <c r="H3367" s="49"/>
      <c r="I3367" s="49"/>
      <c r="J3367" s="49"/>
      <c r="K3367" s="49"/>
      <c r="L3367" s="49"/>
      <c r="M3367" s="49"/>
      <c r="N3367" s="49"/>
      <c r="O3367" s="49"/>
      <c r="P3367" s="49"/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  <c r="AA3367" s="49"/>
      <c r="AB3367" s="49"/>
      <c r="AC3367" s="49"/>
      <c r="AD3367" s="49"/>
    </row>
    <row r="3368" spans="1:30">
      <c r="A3368" s="49"/>
      <c r="B3368" s="49"/>
      <c r="C3368" s="49"/>
      <c r="D3368" s="49"/>
      <c r="E3368" s="49"/>
      <c r="F3368" s="49"/>
      <c r="G3368" s="49"/>
      <c r="H3368" s="49"/>
      <c r="I3368" s="49"/>
      <c r="J3368" s="49"/>
      <c r="K3368" s="49"/>
      <c r="L3368" s="49"/>
      <c r="M3368" s="49"/>
      <c r="N3368" s="49"/>
      <c r="O3368" s="49"/>
      <c r="P3368" s="49"/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  <c r="AA3368" s="49"/>
      <c r="AB3368" s="49"/>
      <c r="AC3368" s="49"/>
      <c r="AD3368" s="49"/>
    </row>
    <row r="3369" spans="1:30">
      <c r="A3369" s="49"/>
      <c r="B3369" s="49"/>
      <c r="C3369" s="49"/>
      <c r="D3369" s="49"/>
      <c r="E3369" s="49"/>
      <c r="F3369" s="49"/>
      <c r="G3369" s="49"/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  <c r="AA3369" s="49"/>
      <c r="AB3369" s="49"/>
      <c r="AC3369" s="49"/>
      <c r="AD3369" s="49"/>
    </row>
    <row r="3370" spans="1:30">
      <c r="A3370" s="49"/>
      <c r="B3370" s="49"/>
      <c r="C3370" s="49"/>
      <c r="D3370" s="49"/>
      <c r="E3370" s="49"/>
      <c r="F3370" s="49"/>
      <c r="G3370" s="49"/>
      <c r="H3370" s="49"/>
      <c r="I3370" s="49"/>
      <c r="J3370" s="49"/>
      <c r="K3370" s="49"/>
      <c r="L3370" s="49"/>
      <c r="M3370" s="49"/>
      <c r="N3370" s="49"/>
      <c r="O3370" s="49"/>
      <c r="P3370" s="49"/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  <c r="AA3370" s="49"/>
      <c r="AB3370" s="49"/>
      <c r="AC3370" s="49"/>
      <c r="AD3370" s="49"/>
    </row>
    <row r="3371" spans="1:30">
      <c r="A3371" s="49"/>
      <c r="B3371" s="49"/>
      <c r="C3371" s="49"/>
      <c r="D3371" s="49"/>
      <c r="E3371" s="49"/>
      <c r="F3371" s="49"/>
      <c r="G3371" s="49"/>
      <c r="H3371" s="49"/>
      <c r="I3371" s="49"/>
      <c r="J3371" s="49"/>
      <c r="K3371" s="49"/>
      <c r="L3371" s="49"/>
      <c r="M3371" s="49"/>
      <c r="N3371" s="49"/>
      <c r="O3371" s="49"/>
      <c r="P3371" s="49"/>
      <c r="Q3371" s="49"/>
      <c r="R3371" s="49"/>
      <c r="S3371" s="49"/>
      <c r="T3371" s="49"/>
      <c r="U3371" s="49"/>
      <c r="V3371" s="49"/>
      <c r="W3371" s="49"/>
      <c r="X3371" s="49"/>
      <c r="Y3371" s="49"/>
      <c r="Z3371" s="49"/>
      <c r="AA3371" s="49"/>
      <c r="AB3371" s="49"/>
      <c r="AC3371" s="49"/>
      <c r="AD3371" s="49"/>
    </row>
    <row r="3372" spans="1:30">
      <c r="A3372" s="49"/>
      <c r="B3372" s="49"/>
      <c r="C3372" s="49"/>
      <c r="D3372" s="49"/>
      <c r="E3372" s="49"/>
      <c r="F3372" s="49"/>
      <c r="G3372" s="49"/>
      <c r="H3372" s="49"/>
      <c r="I3372" s="49"/>
      <c r="J3372" s="49"/>
      <c r="K3372" s="49"/>
      <c r="L3372" s="49"/>
      <c r="M3372" s="49"/>
      <c r="N3372" s="49"/>
      <c r="O3372" s="49"/>
      <c r="P3372" s="49"/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  <c r="AA3372" s="49"/>
      <c r="AB3372" s="49"/>
      <c r="AC3372" s="49"/>
      <c r="AD3372" s="49"/>
    </row>
    <row r="3373" spans="1:30">
      <c r="A3373" s="49"/>
      <c r="B3373" s="49"/>
      <c r="C3373" s="49"/>
      <c r="D3373" s="49"/>
      <c r="E3373" s="49"/>
      <c r="F3373" s="49"/>
      <c r="G3373" s="49"/>
      <c r="H3373" s="49"/>
      <c r="I3373" s="49"/>
      <c r="J3373" s="49"/>
      <c r="K3373" s="49"/>
      <c r="L3373" s="49"/>
      <c r="M3373" s="49"/>
      <c r="N3373" s="49"/>
      <c r="O3373" s="49"/>
      <c r="P3373" s="49"/>
      <c r="Q3373" s="49"/>
      <c r="R3373" s="49"/>
      <c r="S3373" s="49"/>
      <c r="T3373" s="49"/>
      <c r="U3373" s="49"/>
      <c r="V3373" s="49"/>
      <c r="W3373" s="49"/>
      <c r="X3373" s="49"/>
      <c r="Y3373" s="49"/>
      <c r="Z3373" s="49"/>
      <c r="AA3373" s="49"/>
      <c r="AB3373" s="49"/>
      <c r="AC3373" s="49"/>
      <c r="AD3373" s="49"/>
    </row>
    <row r="3374" spans="1:30">
      <c r="A3374" s="49"/>
      <c r="B3374" s="49"/>
      <c r="C3374" s="49"/>
      <c r="D3374" s="49"/>
      <c r="E3374" s="49"/>
      <c r="F3374" s="49"/>
      <c r="G3374" s="49"/>
      <c r="H3374" s="49"/>
      <c r="I3374" s="49"/>
      <c r="J3374" s="49"/>
      <c r="K3374" s="49"/>
      <c r="L3374" s="49"/>
      <c r="M3374" s="49"/>
      <c r="N3374" s="49"/>
      <c r="O3374" s="49"/>
      <c r="P3374" s="49"/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  <c r="AA3374" s="49"/>
      <c r="AB3374" s="49"/>
      <c r="AC3374" s="49"/>
      <c r="AD3374" s="49"/>
    </row>
    <row r="3375" spans="1:30">
      <c r="A3375" s="49"/>
      <c r="B3375" s="49"/>
      <c r="C3375" s="49"/>
      <c r="D3375" s="49"/>
      <c r="E3375" s="49"/>
      <c r="F3375" s="49"/>
      <c r="G3375" s="49"/>
      <c r="H3375" s="49"/>
      <c r="I3375" s="49"/>
      <c r="J3375" s="49"/>
      <c r="K3375" s="49"/>
      <c r="L3375" s="49"/>
      <c r="M3375" s="49"/>
      <c r="N3375" s="49"/>
      <c r="O3375" s="49"/>
      <c r="P3375" s="49"/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  <c r="AA3375" s="49"/>
      <c r="AB3375" s="49"/>
      <c r="AC3375" s="49"/>
      <c r="AD3375" s="49"/>
    </row>
    <row r="3376" spans="1:30">
      <c r="A3376" s="49"/>
      <c r="B3376" s="49"/>
      <c r="C3376" s="49"/>
      <c r="D3376" s="49"/>
      <c r="E3376" s="49"/>
      <c r="F3376" s="49"/>
      <c r="G3376" s="49"/>
      <c r="H3376" s="49"/>
      <c r="I3376" s="49"/>
      <c r="J3376" s="49"/>
      <c r="K3376" s="49"/>
      <c r="L3376" s="49"/>
      <c r="M3376" s="49"/>
      <c r="N3376" s="49"/>
      <c r="O3376" s="49"/>
      <c r="P3376" s="49"/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  <c r="AA3376" s="49"/>
      <c r="AB3376" s="49"/>
      <c r="AC3376" s="49"/>
      <c r="AD3376" s="49"/>
    </row>
    <row r="3377" spans="1:30">
      <c r="A3377" s="49"/>
      <c r="B3377" s="49"/>
      <c r="C3377" s="49"/>
      <c r="D3377" s="49"/>
      <c r="E3377" s="49"/>
      <c r="F3377" s="49"/>
      <c r="G3377" s="49"/>
      <c r="H3377" s="49"/>
      <c r="I3377" s="49"/>
      <c r="J3377" s="49"/>
      <c r="K3377" s="49"/>
      <c r="L3377" s="49"/>
      <c r="M3377" s="49"/>
      <c r="N3377" s="49"/>
      <c r="O3377" s="49"/>
      <c r="P3377" s="49"/>
      <c r="Q3377" s="49"/>
      <c r="R3377" s="49"/>
      <c r="S3377" s="49"/>
      <c r="T3377" s="49"/>
      <c r="U3377" s="49"/>
      <c r="V3377" s="49"/>
      <c r="W3377" s="49"/>
      <c r="X3377" s="49"/>
      <c r="Y3377" s="49"/>
      <c r="Z3377" s="49"/>
      <c r="AA3377" s="49"/>
      <c r="AB3377" s="49"/>
      <c r="AC3377" s="49"/>
      <c r="AD3377" s="49"/>
    </row>
    <row r="3378" spans="1:30">
      <c r="A3378" s="49"/>
      <c r="B3378" s="49"/>
      <c r="C3378" s="49"/>
      <c r="D3378" s="49"/>
      <c r="E3378" s="49"/>
      <c r="F3378" s="49"/>
      <c r="G3378" s="49"/>
      <c r="H3378" s="49"/>
      <c r="I3378" s="49"/>
      <c r="J3378" s="49"/>
      <c r="K3378" s="49"/>
      <c r="L3378" s="49"/>
      <c r="M3378" s="49"/>
      <c r="N3378" s="49"/>
      <c r="O3378" s="49"/>
      <c r="P3378" s="49"/>
      <c r="Q3378" s="49"/>
      <c r="R3378" s="49"/>
      <c r="S3378" s="49"/>
      <c r="T3378" s="49"/>
      <c r="U3378" s="49"/>
      <c r="V3378" s="49"/>
      <c r="W3378" s="49"/>
      <c r="X3378" s="49"/>
      <c r="Y3378" s="49"/>
      <c r="Z3378" s="49"/>
      <c r="AA3378" s="49"/>
      <c r="AB3378" s="49"/>
      <c r="AC3378" s="49"/>
      <c r="AD3378" s="49"/>
    </row>
    <row r="3379" spans="1:30">
      <c r="A3379" s="49"/>
      <c r="B3379" s="49"/>
      <c r="C3379" s="49"/>
      <c r="D3379" s="49"/>
      <c r="E3379" s="49"/>
      <c r="F3379" s="49"/>
      <c r="G3379" s="49"/>
      <c r="H3379" s="49"/>
      <c r="I3379" s="49"/>
      <c r="J3379" s="49"/>
      <c r="K3379" s="49"/>
      <c r="L3379" s="49"/>
      <c r="M3379" s="49"/>
      <c r="N3379" s="49"/>
      <c r="O3379" s="49"/>
      <c r="P3379" s="49"/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  <c r="AA3379" s="49"/>
      <c r="AB3379" s="49"/>
      <c r="AC3379" s="49"/>
      <c r="AD3379" s="49"/>
    </row>
    <row r="3380" spans="1:30">
      <c r="A3380" s="49"/>
      <c r="B3380" s="49"/>
      <c r="C3380" s="49"/>
      <c r="D3380" s="49"/>
      <c r="E3380" s="49"/>
      <c r="F3380" s="49"/>
      <c r="G3380" s="49"/>
      <c r="H3380" s="49"/>
      <c r="I3380" s="49"/>
      <c r="J3380" s="49"/>
      <c r="K3380" s="49"/>
      <c r="L3380" s="49"/>
      <c r="M3380" s="49"/>
      <c r="N3380" s="49"/>
      <c r="O3380" s="49"/>
      <c r="P3380" s="49"/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  <c r="AA3380" s="49"/>
      <c r="AB3380" s="49"/>
      <c r="AC3380" s="49"/>
      <c r="AD3380" s="49"/>
    </row>
    <row r="3381" spans="1:30">
      <c r="A3381" s="49"/>
      <c r="B3381" s="49"/>
      <c r="C3381" s="49"/>
      <c r="D3381" s="49"/>
      <c r="E3381" s="49"/>
      <c r="F3381" s="49"/>
      <c r="G3381" s="49"/>
      <c r="H3381" s="49"/>
      <c r="I3381" s="49"/>
      <c r="J3381" s="49"/>
      <c r="K3381" s="49"/>
      <c r="L3381" s="49"/>
      <c r="M3381" s="49"/>
      <c r="N3381" s="49"/>
      <c r="O3381" s="49"/>
      <c r="P3381" s="49"/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  <c r="AA3381" s="49"/>
      <c r="AB3381" s="49"/>
      <c r="AC3381" s="49"/>
      <c r="AD3381" s="49"/>
    </row>
    <row r="3382" spans="1:30">
      <c r="A3382" s="49"/>
      <c r="B3382" s="49"/>
      <c r="C3382" s="49"/>
      <c r="D3382" s="49"/>
      <c r="E3382" s="49"/>
      <c r="F3382" s="49"/>
      <c r="G3382" s="49"/>
      <c r="H3382" s="49"/>
      <c r="I3382" s="49"/>
      <c r="J3382" s="49"/>
      <c r="K3382" s="49"/>
      <c r="L3382" s="49"/>
      <c r="M3382" s="49"/>
      <c r="N3382" s="49"/>
      <c r="O3382" s="49"/>
      <c r="P3382" s="49"/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  <c r="AA3382" s="49"/>
      <c r="AB3382" s="49"/>
      <c r="AC3382" s="49"/>
      <c r="AD3382" s="49"/>
    </row>
    <row r="3383" spans="1:30">
      <c r="A3383" s="49"/>
      <c r="B3383" s="49"/>
      <c r="C3383" s="49"/>
      <c r="D3383" s="49"/>
      <c r="E3383" s="49"/>
      <c r="F3383" s="49"/>
      <c r="G3383" s="49"/>
      <c r="H3383" s="49"/>
      <c r="I3383" s="49"/>
      <c r="J3383" s="49"/>
      <c r="K3383" s="49"/>
      <c r="L3383" s="49"/>
      <c r="M3383" s="49"/>
      <c r="N3383" s="49"/>
      <c r="O3383" s="49"/>
      <c r="P3383" s="49"/>
      <c r="Q3383" s="49"/>
      <c r="R3383" s="49"/>
      <c r="S3383" s="49"/>
      <c r="T3383" s="49"/>
      <c r="U3383" s="49"/>
      <c r="V3383" s="49"/>
      <c r="W3383" s="49"/>
      <c r="X3383" s="49"/>
      <c r="Y3383" s="49"/>
      <c r="Z3383" s="49"/>
      <c r="AA3383" s="49"/>
      <c r="AB3383" s="49"/>
      <c r="AC3383" s="49"/>
      <c r="AD3383" s="49"/>
    </row>
    <row r="3384" spans="1:30">
      <c r="A3384" s="49"/>
      <c r="B3384" s="49"/>
      <c r="C3384" s="49"/>
      <c r="D3384" s="49"/>
      <c r="E3384" s="49"/>
      <c r="F3384" s="49"/>
      <c r="G3384" s="49"/>
      <c r="H3384" s="49"/>
      <c r="I3384" s="49"/>
      <c r="J3384" s="49"/>
      <c r="K3384" s="49"/>
      <c r="L3384" s="49"/>
      <c r="M3384" s="49"/>
      <c r="N3384" s="49"/>
      <c r="O3384" s="49"/>
      <c r="P3384" s="49"/>
      <c r="Q3384" s="49"/>
      <c r="R3384" s="49"/>
      <c r="S3384" s="49"/>
      <c r="T3384" s="49"/>
      <c r="U3384" s="49"/>
      <c r="V3384" s="49"/>
      <c r="W3384" s="49"/>
      <c r="X3384" s="49"/>
      <c r="Y3384" s="49"/>
      <c r="Z3384" s="49"/>
      <c r="AA3384" s="49"/>
      <c r="AB3384" s="49"/>
      <c r="AC3384" s="49"/>
      <c r="AD3384" s="49"/>
    </row>
    <row r="3385" spans="1:30">
      <c r="A3385" s="49"/>
      <c r="B3385" s="49"/>
      <c r="C3385" s="49"/>
      <c r="D3385" s="49"/>
      <c r="E3385" s="49"/>
      <c r="F3385" s="49"/>
      <c r="G3385" s="49"/>
      <c r="H3385" s="49"/>
      <c r="I3385" s="49"/>
      <c r="J3385" s="49"/>
      <c r="K3385" s="49"/>
      <c r="L3385" s="49"/>
      <c r="M3385" s="49"/>
      <c r="N3385" s="49"/>
      <c r="O3385" s="49"/>
      <c r="P3385" s="49"/>
      <c r="Q3385" s="49"/>
      <c r="R3385" s="49"/>
      <c r="S3385" s="49"/>
      <c r="T3385" s="49"/>
      <c r="U3385" s="49"/>
      <c r="V3385" s="49"/>
      <c r="W3385" s="49"/>
      <c r="X3385" s="49"/>
      <c r="Y3385" s="49"/>
      <c r="Z3385" s="49"/>
      <c r="AA3385" s="49"/>
      <c r="AB3385" s="49"/>
      <c r="AC3385" s="49"/>
      <c r="AD3385" s="49"/>
    </row>
    <row r="3386" spans="1:30">
      <c r="A3386" s="49"/>
      <c r="B3386" s="49"/>
      <c r="C3386" s="49"/>
      <c r="D3386" s="49"/>
      <c r="E3386" s="49"/>
      <c r="F3386" s="49"/>
      <c r="G3386" s="49"/>
      <c r="H3386" s="49"/>
      <c r="I3386" s="49"/>
      <c r="J3386" s="49"/>
      <c r="K3386" s="49"/>
      <c r="L3386" s="49"/>
      <c r="M3386" s="49"/>
      <c r="N3386" s="49"/>
      <c r="O3386" s="49"/>
      <c r="P3386" s="49"/>
      <c r="Q3386" s="49"/>
      <c r="R3386" s="49"/>
      <c r="S3386" s="49"/>
      <c r="T3386" s="49"/>
      <c r="U3386" s="49"/>
      <c r="V3386" s="49"/>
      <c r="W3386" s="49"/>
      <c r="X3386" s="49"/>
      <c r="Y3386" s="49"/>
      <c r="Z3386" s="49"/>
      <c r="AA3386" s="49"/>
      <c r="AB3386" s="49"/>
      <c r="AC3386" s="49"/>
      <c r="AD3386" s="49"/>
    </row>
    <row r="3387" spans="1:30">
      <c r="A3387" s="49"/>
      <c r="B3387" s="49"/>
      <c r="C3387" s="49"/>
      <c r="D3387" s="49"/>
      <c r="E3387" s="49"/>
      <c r="F3387" s="49"/>
      <c r="G3387" s="49"/>
      <c r="H3387" s="49"/>
      <c r="I3387" s="49"/>
      <c r="J3387" s="49"/>
      <c r="K3387" s="49"/>
      <c r="L3387" s="49"/>
      <c r="M3387" s="49"/>
      <c r="N3387" s="49"/>
      <c r="O3387" s="49"/>
      <c r="P3387" s="49"/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  <c r="AA3387" s="49"/>
      <c r="AB3387" s="49"/>
      <c r="AC3387" s="49"/>
      <c r="AD3387" s="49"/>
    </row>
    <row r="3388" spans="1:30">
      <c r="A3388" s="49"/>
      <c r="B3388" s="49"/>
      <c r="C3388" s="49"/>
      <c r="D3388" s="49"/>
      <c r="E3388" s="49"/>
      <c r="F3388" s="49"/>
      <c r="G3388" s="49"/>
      <c r="H3388" s="49"/>
      <c r="I3388" s="49"/>
      <c r="J3388" s="49"/>
      <c r="K3388" s="49"/>
      <c r="L3388" s="49"/>
      <c r="M3388" s="49"/>
      <c r="N3388" s="49"/>
      <c r="O3388" s="49"/>
      <c r="P3388" s="49"/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  <c r="AA3388" s="49"/>
      <c r="AB3388" s="49"/>
      <c r="AC3388" s="49"/>
      <c r="AD3388" s="49"/>
    </row>
    <row r="3389" spans="1:30">
      <c r="A3389" s="49"/>
      <c r="B3389" s="49"/>
      <c r="C3389" s="49"/>
      <c r="D3389" s="49"/>
      <c r="E3389" s="49"/>
      <c r="F3389" s="49"/>
      <c r="G3389" s="49"/>
      <c r="H3389" s="49"/>
      <c r="I3389" s="49"/>
      <c r="J3389" s="49"/>
      <c r="K3389" s="49"/>
      <c r="L3389" s="49"/>
      <c r="M3389" s="49"/>
      <c r="N3389" s="49"/>
      <c r="O3389" s="49"/>
      <c r="P3389" s="49"/>
      <c r="Q3389" s="49"/>
      <c r="R3389" s="49"/>
      <c r="S3389" s="49"/>
      <c r="T3389" s="49"/>
      <c r="U3389" s="49"/>
      <c r="V3389" s="49"/>
      <c r="W3389" s="49"/>
      <c r="X3389" s="49"/>
      <c r="Y3389" s="49"/>
      <c r="Z3389" s="49"/>
      <c r="AA3389" s="49"/>
      <c r="AB3389" s="49"/>
      <c r="AC3389" s="49"/>
      <c r="AD3389" s="49"/>
    </row>
    <row r="3390" spans="1:30">
      <c r="A3390" s="49"/>
      <c r="B3390" s="49"/>
      <c r="C3390" s="49"/>
      <c r="D3390" s="49"/>
      <c r="E3390" s="49"/>
      <c r="F3390" s="49"/>
      <c r="G3390" s="49"/>
      <c r="H3390" s="49"/>
      <c r="I3390" s="49"/>
      <c r="J3390" s="49"/>
      <c r="K3390" s="49"/>
      <c r="L3390" s="49"/>
      <c r="M3390" s="49"/>
      <c r="N3390" s="49"/>
      <c r="O3390" s="49"/>
      <c r="P3390" s="49"/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  <c r="AA3390" s="49"/>
      <c r="AB3390" s="49"/>
      <c r="AC3390" s="49"/>
      <c r="AD3390" s="49"/>
    </row>
    <row r="3391" spans="1:30">
      <c r="A3391" s="49"/>
      <c r="B3391" s="49"/>
      <c r="C3391" s="49"/>
      <c r="D3391" s="49"/>
      <c r="E3391" s="49"/>
      <c r="F3391" s="49"/>
      <c r="G3391" s="49"/>
      <c r="H3391" s="49"/>
      <c r="I3391" s="49"/>
      <c r="J3391" s="49"/>
      <c r="K3391" s="49"/>
      <c r="L3391" s="49"/>
      <c r="M3391" s="49"/>
      <c r="N3391" s="49"/>
      <c r="O3391" s="49"/>
      <c r="P3391" s="49"/>
      <c r="Q3391" s="49"/>
      <c r="R3391" s="49"/>
      <c r="S3391" s="49"/>
      <c r="T3391" s="49"/>
      <c r="U3391" s="49"/>
      <c r="V3391" s="49"/>
      <c r="W3391" s="49"/>
      <c r="X3391" s="49"/>
      <c r="Y3391" s="49"/>
      <c r="Z3391" s="49"/>
      <c r="AA3391" s="49"/>
      <c r="AB3391" s="49"/>
      <c r="AC3391" s="49"/>
      <c r="AD3391" s="49"/>
    </row>
    <row r="3392" spans="1:30">
      <c r="A3392" s="49"/>
      <c r="B3392" s="49"/>
      <c r="C3392" s="49"/>
      <c r="D3392" s="49"/>
      <c r="E3392" s="49"/>
      <c r="F3392" s="49"/>
      <c r="G3392" s="49"/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  <c r="AA3392" s="49"/>
      <c r="AB3392" s="49"/>
      <c r="AC3392" s="49"/>
      <c r="AD3392" s="49"/>
    </row>
    <row r="3393" spans="1:30">
      <c r="A3393" s="49"/>
      <c r="B3393" s="49"/>
      <c r="C3393" s="49"/>
      <c r="D3393" s="49"/>
      <c r="E3393" s="49"/>
      <c r="F3393" s="49"/>
      <c r="G3393" s="49"/>
      <c r="H3393" s="49"/>
      <c r="I3393" s="49"/>
      <c r="J3393" s="49"/>
      <c r="K3393" s="49"/>
      <c r="L3393" s="49"/>
      <c r="M3393" s="49"/>
      <c r="N3393" s="49"/>
      <c r="O3393" s="49"/>
      <c r="P3393" s="49"/>
      <c r="Q3393" s="49"/>
      <c r="R3393" s="49"/>
      <c r="S3393" s="49"/>
      <c r="T3393" s="49"/>
      <c r="U3393" s="49"/>
      <c r="V3393" s="49"/>
      <c r="W3393" s="49"/>
      <c r="X3393" s="49"/>
      <c r="Y3393" s="49"/>
      <c r="Z3393" s="49"/>
      <c r="AA3393" s="49"/>
      <c r="AB3393" s="49"/>
      <c r="AC3393" s="49"/>
      <c r="AD3393" s="49"/>
    </row>
    <row r="3394" spans="1:30">
      <c r="A3394" s="49"/>
      <c r="B3394" s="49"/>
      <c r="C3394" s="49"/>
      <c r="D3394" s="49"/>
      <c r="E3394" s="49"/>
      <c r="F3394" s="49"/>
      <c r="G3394" s="49"/>
      <c r="H3394" s="49"/>
      <c r="I3394" s="49"/>
      <c r="J3394" s="49"/>
      <c r="K3394" s="49"/>
      <c r="L3394" s="49"/>
      <c r="M3394" s="49"/>
      <c r="N3394" s="49"/>
      <c r="O3394" s="49"/>
      <c r="P3394" s="49"/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  <c r="AA3394" s="49"/>
      <c r="AB3394" s="49"/>
      <c r="AC3394" s="49"/>
      <c r="AD3394" s="49"/>
    </row>
    <row r="3395" spans="1:30">
      <c r="A3395" s="49"/>
      <c r="B3395" s="49"/>
      <c r="C3395" s="49"/>
      <c r="D3395" s="49"/>
      <c r="E3395" s="49"/>
      <c r="F3395" s="49"/>
      <c r="G3395" s="49"/>
      <c r="H3395" s="49"/>
      <c r="I3395" s="49"/>
      <c r="J3395" s="49"/>
      <c r="K3395" s="49"/>
      <c r="L3395" s="49"/>
      <c r="M3395" s="49"/>
      <c r="N3395" s="49"/>
      <c r="O3395" s="49"/>
      <c r="P3395" s="49"/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  <c r="AA3395" s="49"/>
      <c r="AB3395" s="49"/>
      <c r="AC3395" s="49"/>
      <c r="AD3395" s="49"/>
    </row>
    <row r="3396" spans="1:30">
      <c r="A3396" s="49"/>
      <c r="B3396" s="49"/>
      <c r="C3396" s="49"/>
      <c r="D3396" s="49"/>
      <c r="E3396" s="49"/>
      <c r="F3396" s="49"/>
      <c r="G3396" s="49"/>
      <c r="H3396" s="49"/>
      <c r="I3396" s="49"/>
      <c r="J3396" s="49"/>
      <c r="K3396" s="49"/>
      <c r="L3396" s="49"/>
      <c r="M3396" s="49"/>
      <c r="N3396" s="49"/>
      <c r="O3396" s="49"/>
      <c r="P3396" s="49"/>
      <c r="Q3396" s="49"/>
      <c r="R3396" s="49"/>
      <c r="S3396" s="49"/>
      <c r="T3396" s="49"/>
      <c r="U3396" s="49"/>
      <c r="V3396" s="49"/>
      <c r="W3396" s="49"/>
      <c r="X3396" s="49"/>
      <c r="Y3396" s="49"/>
      <c r="Z3396" s="49"/>
      <c r="AA3396" s="49"/>
      <c r="AB3396" s="49"/>
      <c r="AC3396" s="49"/>
      <c r="AD3396" s="49"/>
    </row>
    <row r="3397" spans="1:30">
      <c r="A3397" s="49"/>
      <c r="B3397" s="49"/>
      <c r="C3397" s="49"/>
      <c r="D3397" s="49"/>
      <c r="E3397" s="49"/>
      <c r="F3397" s="49"/>
      <c r="G3397" s="49"/>
      <c r="H3397" s="49"/>
      <c r="I3397" s="49"/>
      <c r="J3397" s="49"/>
      <c r="K3397" s="49"/>
      <c r="L3397" s="49"/>
      <c r="M3397" s="49"/>
      <c r="N3397" s="49"/>
      <c r="O3397" s="49"/>
      <c r="P3397" s="49"/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  <c r="AA3397" s="49"/>
      <c r="AB3397" s="49"/>
      <c r="AC3397" s="49"/>
      <c r="AD3397" s="49"/>
    </row>
    <row r="3398" spans="1:30">
      <c r="A3398" s="49"/>
      <c r="B3398" s="49"/>
      <c r="C3398" s="49"/>
      <c r="D3398" s="49"/>
      <c r="E3398" s="49"/>
      <c r="F3398" s="49"/>
      <c r="G3398" s="49"/>
      <c r="H3398" s="49"/>
      <c r="I3398" s="49"/>
      <c r="J3398" s="49"/>
      <c r="K3398" s="49"/>
      <c r="L3398" s="49"/>
      <c r="M3398" s="49"/>
      <c r="N3398" s="49"/>
      <c r="O3398" s="49"/>
      <c r="P3398" s="49"/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  <c r="AA3398" s="49"/>
      <c r="AB3398" s="49"/>
      <c r="AC3398" s="49"/>
      <c r="AD3398" s="49"/>
    </row>
    <row r="3399" spans="1:30">
      <c r="A3399" s="49"/>
      <c r="B3399" s="49"/>
      <c r="C3399" s="49"/>
      <c r="D3399" s="49"/>
      <c r="E3399" s="49"/>
      <c r="F3399" s="49"/>
      <c r="G3399" s="49"/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/>
      <c r="S3399" s="49"/>
      <c r="T3399" s="49"/>
      <c r="U3399" s="49"/>
      <c r="V3399" s="49"/>
      <c r="W3399" s="49"/>
      <c r="X3399" s="49"/>
      <c r="Y3399" s="49"/>
      <c r="Z3399" s="49"/>
      <c r="AA3399" s="49"/>
      <c r="AB3399" s="49"/>
      <c r="AC3399" s="49"/>
      <c r="AD3399" s="49"/>
    </row>
    <row r="3400" spans="1:30">
      <c r="A3400" s="49"/>
      <c r="B3400" s="49"/>
      <c r="C3400" s="49"/>
      <c r="D3400" s="49"/>
      <c r="E3400" s="49"/>
      <c r="F3400" s="49"/>
      <c r="G3400" s="49"/>
      <c r="H3400" s="49"/>
      <c r="I3400" s="49"/>
      <c r="J3400" s="49"/>
      <c r="K3400" s="49"/>
      <c r="L3400" s="49"/>
      <c r="M3400" s="49"/>
      <c r="N3400" s="49"/>
      <c r="O3400" s="49"/>
      <c r="P3400" s="49"/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  <c r="AA3400" s="49"/>
      <c r="AB3400" s="49"/>
      <c r="AC3400" s="49"/>
      <c r="AD3400" s="49"/>
    </row>
    <row r="3401" spans="1:30">
      <c r="A3401" s="49"/>
      <c r="B3401" s="49"/>
      <c r="C3401" s="49"/>
      <c r="D3401" s="49"/>
      <c r="E3401" s="49"/>
      <c r="F3401" s="49"/>
      <c r="G3401" s="49"/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  <c r="AB3401" s="49"/>
      <c r="AC3401" s="49"/>
      <c r="AD3401" s="49"/>
    </row>
    <row r="3402" spans="1:30">
      <c r="A3402" s="49"/>
      <c r="B3402" s="49"/>
      <c r="C3402" s="49"/>
      <c r="D3402" s="49"/>
      <c r="E3402" s="49"/>
      <c r="F3402" s="49"/>
      <c r="G3402" s="49"/>
      <c r="H3402" s="49"/>
      <c r="I3402" s="49"/>
      <c r="J3402" s="49"/>
      <c r="K3402" s="49"/>
      <c r="L3402" s="49"/>
      <c r="M3402" s="49"/>
      <c r="N3402" s="49"/>
      <c r="O3402" s="49"/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  <c r="AB3402" s="49"/>
      <c r="AC3402" s="49"/>
      <c r="AD3402" s="49"/>
    </row>
    <row r="3403" spans="1:30">
      <c r="A3403" s="49"/>
      <c r="B3403" s="49"/>
      <c r="C3403" s="49"/>
      <c r="D3403" s="49"/>
      <c r="E3403" s="49"/>
      <c r="F3403" s="49"/>
      <c r="G3403" s="49"/>
      <c r="H3403" s="49"/>
      <c r="I3403" s="49"/>
      <c r="J3403" s="49"/>
      <c r="K3403" s="49"/>
      <c r="L3403" s="49"/>
      <c r="M3403" s="49"/>
      <c r="N3403" s="49"/>
      <c r="O3403" s="49"/>
      <c r="P3403" s="49"/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  <c r="AA3403" s="49"/>
      <c r="AB3403" s="49"/>
      <c r="AC3403" s="49"/>
      <c r="AD3403" s="49"/>
    </row>
    <row r="3404" spans="1:30">
      <c r="A3404" s="49"/>
      <c r="B3404" s="49"/>
      <c r="C3404" s="49"/>
      <c r="D3404" s="49"/>
      <c r="E3404" s="49"/>
      <c r="F3404" s="49"/>
      <c r="G3404" s="49"/>
      <c r="H3404" s="49"/>
      <c r="I3404" s="49"/>
      <c r="J3404" s="49"/>
      <c r="K3404" s="49"/>
      <c r="L3404" s="49"/>
      <c r="M3404" s="49"/>
      <c r="N3404" s="49"/>
      <c r="O3404" s="49"/>
      <c r="P3404" s="49"/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  <c r="AA3404" s="49"/>
      <c r="AB3404" s="49"/>
      <c r="AC3404" s="49"/>
      <c r="AD3404" s="49"/>
    </row>
    <row r="3405" spans="1:30">
      <c r="A3405" s="49"/>
      <c r="B3405" s="49"/>
      <c r="C3405" s="49"/>
      <c r="D3405" s="49"/>
      <c r="E3405" s="49"/>
      <c r="F3405" s="49"/>
      <c r="G3405" s="49"/>
      <c r="H3405" s="49"/>
      <c r="I3405" s="49"/>
      <c r="J3405" s="49"/>
      <c r="K3405" s="49"/>
      <c r="L3405" s="49"/>
      <c r="M3405" s="49"/>
      <c r="N3405" s="49"/>
      <c r="O3405" s="49"/>
      <c r="P3405" s="49"/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  <c r="AA3405" s="49"/>
      <c r="AB3405" s="49"/>
      <c r="AC3405" s="49"/>
      <c r="AD3405" s="49"/>
    </row>
    <row r="3406" spans="1:30">
      <c r="A3406" s="49"/>
      <c r="B3406" s="49"/>
      <c r="C3406" s="49"/>
      <c r="D3406" s="49"/>
      <c r="E3406" s="49"/>
      <c r="F3406" s="49"/>
      <c r="G3406" s="49"/>
      <c r="H3406" s="49"/>
      <c r="I3406" s="49"/>
      <c r="J3406" s="49"/>
      <c r="K3406" s="49"/>
      <c r="L3406" s="49"/>
      <c r="M3406" s="49"/>
      <c r="N3406" s="49"/>
      <c r="O3406" s="49"/>
      <c r="P3406" s="49"/>
      <c r="Q3406" s="49"/>
      <c r="R3406" s="49"/>
      <c r="S3406" s="49"/>
      <c r="T3406" s="49"/>
      <c r="U3406" s="49"/>
      <c r="V3406" s="49"/>
      <c r="W3406" s="49"/>
      <c r="X3406" s="49"/>
      <c r="Y3406" s="49"/>
      <c r="Z3406" s="49"/>
      <c r="AA3406" s="49"/>
      <c r="AB3406" s="49"/>
      <c r="AC3406" s="49"/>
      <c r="AD3406" s="49"/>
    </row>
    <row r="3407" spans="1:30">
      <c r="A3407" s="49"/>
      <c r="B3407" s="49"/>
      <c r="C3407" s="49"/>
      <c r="D3407" s="49"/>
      <c r="E3407" s="49"/>
      <c r="F3407" s="49"/>
      <c r="G3407" s="49"/>
      <c r="H3407" s="49"/>
      <c r="I3407" s="49"/>
      <c r="J3407" s="49"/>
      <c r="K3407" s="49"/>
      <c r="L3407" s="49"/>
      <c r="M3407" s="49"/>
      <c r="N3407" s="49"/>
      <c r="O3407" s="49"/>
      <c r="P3407" s="49"/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  <c r="AA3407" s="49"/>
      <c r="AB3407" s="49"/>
      <c r="AC3407" s="49"/>
      <c r="AD3407" s="49"/>
    </row>
    <row r="3408" spans="1:30">
      <c r="A3408" s="49"/>
      <c r="B3408" s="49"/>
      <c r="C3408" s="49"/>
      <c r="D3408" s="49"/>
      <c r="E3408" s="49"/>
      <c r="F3408" s="49"/>
      <c r="G3408" s="49"/>
      <c r="H3408" s="49"/>
      <c r="I3408" s="49"/>
      <c r="J3408" s="49"/>
      <c r="K3408" s="49"/>
      <c r="L3408" s="49"/>
      <c r="M3408" s="49"/>
      <c r="N3408" s="49"/>
      <c r="O3408" s="49"/>
      <c r="P3408" s="49"/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  <c r="AA3408" s="49"/>
      <c r="AB3408" s="49"/>
      <c r="AC3408" s="49"/>
      <c r="AD3408" s="49"/>
    </row>
    <row r="3409" spans="1:30">
      <c r="A3409" s="49"/>
      <c r="B3409" s="49"/>
      <c r="C3409" s="49"/>
      <c r="D3409" s="49"/>
      <c r="E3409" s="49"/>
      <c r="F3409" s="49"/>
      <c r="G3409" s="49"/>
      <c r="H3409" s="49"/>
      <c r="I3409" s="49"/>
      <c r="J3409" s="49"/>
      <c r="K3409" s="49"/>
      <c r="L3409" s="49"/>
      <c r="M3409" s="49"/>
      <c r="N3409" s="49"/>
      <c r="O3409" s="49"/>
      <c r="P3409" s="49"/>
      <c r="Q3409" s="49"/>
      <c r="R3409" s="49"/>
      <c r="S3409" s="49"/>
      <c r="T3409" s="49"/>
      <c r="U3409" s="49"/>
      <c r="V3409" s="49"/>
      <c r="W3409" s="49"/>
      <c r="X3409" s="49"/>
      <c r="Y3409" s="49"/>
      <c r="Z3409" s="49"/>
      <c r="AA3409" s="49"/>
      <c r="AB3409" s="49"/>
      <c r="AC3409" s="49"/>
      <c r="AD3409" s="49"/>
    </row>
    <row r="3410" spans="1:30">
      <c r="A3410" s="49"/>
      <c r="B3410" s="49"/>
      <c r="C3410" s="49"/>
      <c r="D3410" s="49"/>
      <c r="E3410" s="49"/>
      <c r="F3410" s="49"/>
      <c r="G3410" s="49"/>
      <c r="H3410" s="49"/>
      <c r="I3410" s="49"/>
      <c r="J3410" s="49"/>
      <c r="K3410" s="49"/>
      <c r="L3410" s="49"/>
      <c r="M3410" s="49"/>
      <c r="N3410" s="49"/>
      <c r="O3410" s="49"/>
      <c r="P3410" s="49"/>
      <c r="Q3410" s="49"/>
      <c r="R3410" s="49"/>
      <c r="S3410" s="49"/>
      <c r="T3410" s="49"/>
      <c r="U3410" s="49"/>
      <c r="V3410" s="49"/>
      <c r="W3410" s="49"/>
      <c r="X3410" s="49"/>
      <c r="Y3410" s="49"/>
      <c r="Z3410" s="49"/>
      <c r="AA3410" s="49"/>
      <c r="AB3410" s="49"/>
      <c r="AC3410" s="49"/>
      <c r="AD3410" s="49"/>
    </row>
    <row r="3411" spans="1:30">
      <c r="A3411" s="49"/>
      <c r="B3411" s="49"/>
      <c r="C3411" s="49"/>
      <c r="D3411" s="49"/>
      <c r="E3411" s="49"/>
      <c r="F3411" s="49"/>
      <c r="G3411" s="49"/>
      <c r="H3411" s="49"/>
      <c r="I3411" s="49"/>
      <c r="J3411" s="49"/>
      <c r="K3411" s="49"/>
      <c r="L3411" s="49"/>
      <c r="M3411" s="49"/>
      <c r="N3411" s="49"/>
      <c r="O3411" s="49"/>
      <c r="P3411" s="49"/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  <c r="AA3411" s="49"/>
      <c r="AB3411" s="49"/>
      <c r="AC3411" s="49"/>
      <c r="AD3411" s="49"/>
    </row>
    <row r="3412" spans="1:30">
      <c r="A3412" s="49"/>
      <c r="B3412" s="49"/>
      <c r="C3412" s="49"/>
      <c r="D3412" s="49"/>
      <c r="E3412" s="49"/>
      <c r="F3412" s="49"/>
      <c r="G3412" s="49"/>
      <c r="H3412" s="49"/>
      <c r="I3412" s="49"/>
      <c r="J3412" s="49"/>
      <c r="K3412" s="49"/>
      <c r="L3412" s="49"/>
      <c r="M3412" s="49"/>
      <c r="N3412" s="49"/>
      <c r="O3412" s="49"/>
      <c r="P3412" s="49"/>
      <c r="Q3412" s="49"/>
      <c r="R3412" s="49"/>
      <c r="S3412" s="49"/>
      <c r="T3412" s="49"/>
      <c r="U3412" s="49"/>
      <c r="V3412" s="49"/>
      <c r="W3412" s="49"/>
      <c r="X3412" s="49"/>
      <c r="Y3412" s="49"/>
      <c r="Z3412" s="49"/>
      <c r="AA3412" s="49"/>
      <c r="AB3412" s="49"/>
      <c r="AC3412" s="49"/>
      <c r="AD3412" s="49"/>
    </row>
    <row r="3413" spans="1:30">
      <c r="A3413" s="49"/>
      <c r="B3413" s="49"/>
      <c r="C3413" s="49"/>
      <c r="D3413" s="49"/>
      <c r="E3413" s="49"/>
      <c r="F3413" s="49"/>
      <c r="G3413" s="49"/>
      <c r="H3413" s="49"/>
      <c r="I3413" s="49"/>
      <c r="J3413" s="49"/>
      <c r="K3413" s="49"/>
      <c r="L3413" s="49"/>
      <c r="M3413" s="49"/>
      <c r="N3413" s="49"/>
      <c r="O3413" s="49"/>
      <c r="P3413" s="49"/>
      <c r="Q3413" s="49"/>
      <c r="R3413" s="49"/>
      <c r="S3413" s="49"/>
      <c r="T3413" s="49"/>
      <c r="U3413" s="49"/>
      <c r="V3413" s="49"/>
      <c r="W3413" s="49"/>
      <c r="X3413" s="49"/>
      <c r="Y3413" s="49"/>
      <c r="Z3413" s="49"/>
      <c r="AA3413" s="49"/>
      <c r="AB3413" s="49"/>
      <c r="AC3413" s="49"/>
      <c r="AD3413" s="49"/>
    </row>
    <row r="3414" spans="1:30">
      <c r="A3414" s="49"/>
      <c r="B3414" s="49"/>
      <c r="C3414" s="49"/>
      <c r="D3414" s="49"/>
      <c r="E3414" s="49"/>
      <c r="F3414" s="49"/>
      <c r="G3414" s="49"/>
      <c r="H3414" s="49"/>
      <c r="I3414" s="49"/>
      <c r="J3414" s="49"/>
      <c r="K3414" s="49"/>
      <c r="L3414" s="49"/>
      <c r="M3414" s="49"/>
      <c r="N3414" s="49"/>
      <c r="O3414" s="49"/>
      <c r="P3414" s="49"/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  <c r="AA3414" s="49"/>
      <c r="AB3414" s="49"/>
      <c r="AC3414" s="49"/>
      <c r="AD3414" s="49"/>
    </row>
    <row r="3415" spans="1:30">
      <c r="A3415" s="49"/>
      <c r="B3415" s="49"/>
      <c r="C3415" s="49"/>
      <c r="D3415" s="49"/>
      <c r="E3415" s="49"/>
      <c r="F3415" s="49"/>
      <c r="G3415" s="49"/>
      <c r="H3415" s="49"/>
      <c r="I3415" s="49"/>
      <c r="J3415" s="49"/>
      <c r="K3415" s="49"/>
      <c r="L3415" s="49"/>
      <c r="M3415" s="49"/>
      <c r="N3415" s="49"/>
      <c r="O3415" s="49"/>
      <c r="P3415" s="49"/>
      <c r="Q3415" s="49"/>
      <c r="R3415" s="49"/>
      <c r="S3415" s="49"/>
      <c r="T3415" s="49"/>
      <c r="U3415" s="49"/>
      <c r="V3415" s="49"/>
      <c r="W3415" s="49"/>
      <c r="X3415" s="49"/>
      <c r="Y3415" s="49"/>
      <c r="Z3415" s="49"/>
      <c r="AA3415" s="49"/>
      <c r="AB3415" s="49"/>
      <c r="AC3415" s="49"/>
      <c r="AD3415" s="49"/>
    </row>
    <row r="3416" spans="1:30">
      <c r="A3416" s="49"/>
      <c r="B3416" s="49"/>
      <c r="C3416" s="49"/>
      <c r="D3416" s="49"/>
      <c r="E3416" s="49"/>
      <c r="F3416" s="49"/>
      <c r="G3416" s="49"/>
      <c r="H3416" s="49"/>
      <c r="I3416" s="49"/>
      <c r="J3416" s="49"/>
      <c r="K3416" s="49"/>
      <c r="L3416" s="49"/>
      <c r="M3416" s="49"/>
      <c r="N3416" s="49"/>
      <c r="O3416" s="49"/>
      <c r="P3416" s="49"/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  <c r="AA3416" s="49"/>
      <c r="AB3416" s="49"/>
      <c r="AC3416" s="49"/>
      <c r="AD3416" s="49"/>
    </row>
    <row r="3417" spans="1:30">
      <c r="A3417" s="49"/>
      <c r="B3417" s="49"/>
      <c r="C3417" s="49"/>
      <c r="D3417" s="49"/>
      <c r="E3417" s="49"/>
      <c r="F3417" s="49"/>
      <c r="G3417" s="49"/>
      <c r="H3417" s="49"/>
      <c r="I3417" s="49"/>
      <c r="J3417" s="49"/>
      <c r="K3417" s="49"/>
      <c r="L3417" s="49"/>
      <c r="M3417" s="49"/>
      <c r="N3417" s="49"/>
      <c r="O3417" s="49"/>
      <c r="P3417" s="49"/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  <c r="AA3417" s="49"/>
      <c r="AB3417" s="49"/>
      <c r="AC3417" s="49"/>
      <c r="AD3417" s="49"/>
    </row>
    <row r="3418" spans="1:30">
      <c r="A3418" s="49"/>
      <c r="B3418" s="49"/>
      <c r="C3418" s="49"/>
      <c r="D3418" s="49"/>
      <c r="E3418" s="49"/>
      <c r="F3418" s="49"/>
      <c r="G3418" s="49"/>
      <c r="H3418" s="49"/>
      <c r="I3418" s="49"/>
      <c r="J3418" s="49"/>
      <c r="K3418" s="49"/>
      <c r="L3418" s="49"/>
      <c r="M3418" s="49"/>
      <c r="N3418" s="49"/>
      <c r="O3418" s="49"/>
      <c r="P3418" s="49"/>
      <c r="Q3418" s="49"/>
      <c r="R3418" s="49"/>
      <c r="S3418" s="49"/>
      <c r="T3418" s="49"/>
      <c r="U3418" s="49"/>
      <c r="V3418" s="49"/>
      <c r="W3418" s="49"/>
      <c r="X3418" s="49"/>
      <c r="Y3418" s="49"/>
      <c r="Z3418" s="49"/>
      <c r="AA3418" s="49"/>
      <c r="AB3418" s="49"/>
      <c r="AC3418" s="49"/>
      <c r="AD3418" s="49"/>
    </row>
    <row r="3419" spans="1:30">
      <c r="A3419" s="49"/>
      <c r="B3419" s="49"/>
      <c r="C3419" s="49"/>
      <c r="D3419" s="49"/>
      <c r="E3419" s="49"/>
      <c r="F3419" s="49"/>
      <c r="G3419" s="49"/>
      <c r="H3419" s="49"/>
      <c r="I3419" s="49"/>
      <c r="J3419" s="49"/>
      <c r="K3419" s="49"/>
      <c r="L3419" s="49"/>
      <c r="M3419" s="49"/>
      <c r="N3419" s="49"/>
      <c r="O3419" s="49"/>
      <c r="P3419" s="49"/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  <c r="AA3419" s="49"/>
      <c r="AB3419" s="49"/>
      <c r="AC3419" s="49"/>
      <c r="AD3419" s="49"/>
    </row>
    <row r="3420" spans="1:30">
      <c r="A3420" s="49"/>
      <c r="B3420" s="49"/>
      <c r="C3420" s="49"/>
      <c r="D3420" s="49"/>
      <c r="E3420" s="49"/>
      <c r="F3420" s="49"/>
      <c r="G3420" s="49"/>
      <c r="H3420" s="49"/>
      <c r="I3420" s="49"/>
      <c r="J3420" s="49"/>
      <c r="K3420" s="49"/>
      <c r="L3420" s="49"/>
      <c r="M3420" s="49"/>
      <c r="N3420" s="49"/>
      <c r="O3420" s="49"/>
      <c r="P3420" s="49"/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  <c r="AA3420" s="49"/>
      <c r="AB3420" s="49"/>
      <c r="AC3420" s="49"/>
      <c r="AD3420" s="49"/>
    </row>
    <row r="3421" spans="1:30">
      <c r="A3421" s="49"/>
      <c r="B3421" s="49"/>
      <c r="C3421" s="49"/>
      <c r="D3421" s="49"/>
      <c r="E3421" s="49"/>
      <c r="F3421" s="49"/>
      <c r="G3421" s="49"/>
      <c r="H3421" s="49"/>
      <c r="I3421" s="49"/>
      <c r="J3421" s="49"/>
      <c r="K3421" s="49"/>
      <c r="L3421" s="49"/>
      <c r="M3421" s="49"/>
      <c r="N3421" s="49"/>
      <c r="O3421" s="49"/>
      <c r="P3421" s="49"/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  <c r="AA3421" s="49"/>
      <c r="AB3421" s="49"/>
      <c r="AC3421" s="49"/>
      <c r="AD3421" s="49"/>
    </row>
    <row r="3422" spans="1:30">
      <c r="A3422" s="49"/>
      <c r="B3422" s="49"/>
      <c r="C3422" s="49"/>
      <c r="D3422" s="49"/>
      <c r="E3422" s="49"/>
      <c r="F3422" s="49"/>
      <c r="G3422" s="49"/>
      <c r="H3422" s="49"/>
      <c r="I3422" s="49"/>
      <c r="J3422" s="49"/>
      <c r="K3422" s="49"/>
      <c r="L3422" s="49"/>
      <c r="M3422" s="49"/>
      <c r="N3422" s="49"/>
      <c r="O3422" s="49"/>
      <c r="P3422" s="49"/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  <c r="AA3422" s="49"/>
      <c r="AB3422" s="49"/>
      <c r="AC3422" s="49"/>
      <c r="AD3422" s="49"/>
    </row>
    <row r="3423" spans="1:30">
      <c r="A3423" s="49"/>
      <c r="B3423" s="49"/>
      <c r="C3423" s="49"/>
      <c r="D3423" s="49"/>
      <c r="E3423" s="49"/>
      <c r="F3423" s="49"/>
      <c r="G3423" s="49"/>
      <c r="H3423" s="49"/>
      <c r="I3423" s="49"/>
      <c r="J3423" s="49"/>
      <c r="K3423" s="49"/>
      <c r="L3423" s="49"/>
      <c r="M3423" s="49"/>
      <c r="N3423" s="49"/>
      <c r="O3423" s="49"/>
      <c r="P3423" s="49"/>
      <c r="Q3423" s="49"/>
      <c r="R3423" s="49"/>
      <c r="S3423" s="49"/>
      <c r="T3423" s="49"/>
      <c r="U3423" s="49"/>
      <c r="V3423" s="49"/>
      <c r="W3423" s="49"/>
      <c r="X3423" s="49"/>
      <c r="Y3423" s="49"/>
      <c r="Z3423" s="49"/>
      <c r="AA3423" s="49"/>
      <c r="AB3423" s="49"/>
      <c r="AC3423" s="49"/>
      <c r="AD3423" s="49"/>
    </row>
    <row r="3424" spans="1:30">
      <c r="A3424" s="49"/>
      <c r="B3424" s="49"/>
      <c r="C3424" s="49"/>
      <c r="D3424" s="49"/>
      <c r="E3424" s="49"/>
      <c r="F3424" s="49"/>
      <c r="G3424" s="49"/>
      <c r="H3424" s="49"/>
      <c r="I3424" s="49"/>
      <c r="J3424" s="49"/>
      <c r="K3424" s="49"/>
      <c r="L3424" s="49"/>
      <c r="M3424" s="49"/>
      <c r="N3424" s="49"/>
      <c r="O3424" s="49"/>
      <c r="P3424" s="49"/>
      <c r="Q3424" s="49"/>
      <c r="R3424" s="49"/>
      <c r="S3424" s="49"/>
      <c r="T3424" s="49"/>
      <c r="U3424" s="49"/>
      <c r="V3424" s="49"/>
      <c r="W3424" s="49"/>
      <c r="X3424" s="49"/>
      <c r="Y3424" s="49"/>
      <c r="Z3424" s="49"/>
      <c r="AA3424" s="49"/>
      <c r="AB3424" s="49"/>
      <c r="AC3424" s="49"/>
      <c r="AD3424" s="49"/>
    </row>
    <row r="3425" spans="1:30">
      <c r="A3425" s="49"/>
      <c r="B3425" s="49"/>
      <c r="C3425" s="49"/>
      <c r="D3425" s="49"/>
      <c r="E3425" s="49"/>
      <c r="F3425" s="49"/>
      <c r="G3425" s="49"/>
      <c r="H3425" s="49"/>
      <c r="I3425" s="49"/>
      <c r="J3425" s="49"/>
      <c r="K3425" s="49"/>
      <c r="L3425" s="49"/>
      <c r="M3425" s="49"/>
      <c r="N3425" s="49"/>
      <c r="O3425" s="49"/>
      <c r="P3425" s="49"/>
      <c r="Q3425" s="49"/>
      <c r="R3425" s="49"/>
      <c r="S3425" s="49"/>
      <c r="T3425" s="49"/>
      <c r="U3425" s="49"/>
      <c r="V3425" s="49"/>
      <c r="W3425" s="49"/>
      <c r="X3425" s="49"/>
      <c r="Y3425" s="49"/>
      <c r="Z3425" s="49"/>
      <c r="AA3425" s="49"/>
      <c r="AB3425" s="49"/>
      <c r="AC3425" s="49"/>
      <c r="AD3425" s="49"/>
    </row>
    <row r="3426" spans="1:30">
      <c r="A3426" s="49"/>
      <c r="B3426" s="49"/>
      <c r="C3426" s="49"/>
      <c r="D3426" s="49"/>
      <c r="E3426" s="49"/>
      <c r="F3426" s="49"/>
      <c r="G3426" s="49"/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  <c r="AA3426" s="49"/>
      <c r="AB3426" s="49"/>
      <c r="AC3426" s="49"/>
      <c r="AD3426" s="49"/>
    </row>
    <row r="3427" spans="1:30">
      <c r="A3427" s="49"/>
      <c r="B3427" s="49"/>
      <c r="C3427" s="49"/>
      <c r="D3427" s="49"/>
      <c r="E3427" s="49"/>
      <c r="F3427" s="49"/>
      <c r="G3427" s="49"/>
      <c r="H3427" s="49"/>
      <c r="I3427" s="49"/>
      <c r="J3427" s="49"/>
      <c r="K3427" s="49"/>
      <c r="L3427" s="49"/>
      <c r="M3427" s="49"/>
      <c r="N3427" s="49"/>
      <c r="O3427" s="49"/>
      <c r="P3427" s="49"/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  <c r="AA3427" s="49"/>
      <c r="AB3427" s="49"/>
      <c r="AC3427" s="49"/>
      <c r="AD3427" s="49"/>
    </row>
    <row r="3428" spans="1:30">
      <c r="A3428" s="49"/>
      <c r="B3428" s="49"/>
      <c r="C3428" s="49"/>
      <c r="D3428" s="49"/>
      <c r="E3428" s="49"/>
      <c r="F3428" s="49"/>
      <c r="G3428" s="49"/>
      <c r="H3428" s="49"/>
      <c r="I3428" s="49"/>
      <c r="J3428" s="49"/>
      <c r="K3428" s="49"/>
      <c r="L3428" s="49"/>
      <c r="M3428" s="49"/>
      <c r="N3428" s="49"/>
      <c r="O3428" s="49"/>
      <c r="P3428" s="49"/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  <c r="AA3428" s="49"/>
      <c r="AB3428" s="49"/>
      <c r="AC3428" s="49"/>
      <c r="AD3428" s="49"/>
    </row>
    <row r="3429" spans="1:30">
      <c r="A3429" s="49"/>
      <c r="B3429" s="49"/>
      <c r="C3429" s="49"/>
      <c r="D3429" s="49"/>
      <c r="E3429" s="49"/>
      <c r="F3429" s="49"/>
      <c r="G3429" s="49"/>
      <c r="H3429" s="49"/>
      <c r="I3429" s="49"/>
      <c r="J3429" s="49"/>
      <c r="K3429" s="49"/>
      <c r="L3429" s="49"/>
      <c r="M3429" s="49"/>
      <c r="N3429" s="49"/>
      <c r="O3429" s="49"/>
      <c r="P3429" s="49"/>
      <c r="Q3429" s="49"/>
      <c r="R3429" s="49"/>
      <c r="S3429" s="49"/>
      <c r="T3429" s="49"/>
      <c r="U3429" s="49"/>
      <c r="V3429" s="49"/>
      <c r="W3429" s="49"/>
      <c r="X3429" s="49"/>
      <c r="Y3429" s="49"/>
      <c r="Z3429" s="49"/>
      <c r="AA3429" s="49"/>
      <c r="AB3429" s="49"/>
      <c r="AC3429" s="49"/>
      <c r="AD3429" s="49"/>
    </row>
    <row r="3430" spans="1:30">
      <c r="A3430" s="49"/>
      <c r="B3430" s="49"/>
      <c r="C3430" s="49"/>
      <c r="D3430" s="49"/>
      <c r="E3430" s="49"/>
      <c r="F3430" s="49"/>
      <c r="G3430" s="49"/>
      <c r="H3430" s="49"/>
      <c r="I3430" s="49"/>
      <c r="J3430" s="49"/>
      <c r="K3430" s="49"/>
      <c r="L3430" s="49"/>
      <c r="M3430" s="49"/>
      <c r="N3430" s="49"/>
      <c r="O3430" s="49"/>
      <c r="P3430" s="49"/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  <c r="AA3430" s="49"/>
      <c r="AB3430" s="49"/>
      <c r="AC3430" s="49"/>
      <c r="AD3430" s="49"/>
    </row>
    <row r="3431" spans="1:30">
      <c r="A3431" s="49"/>
      <c r="B3431" s="49"/>
      <c r="C3431" s="49"/>
      <c r="D3431" s="49"/>
      <c r="E3431" s="49"/>
      <c r="F3431" s="49"/>
      <c r="G3431" s="49"/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  <c r="U3431" s="49"/>
      <c r="V3431" s="49"/>
      <c r="W3431" s="49"/>
      <c r="X3431" s="49"/>
      <c r="Y3431" s="49"/>
      <c r="Z3431" s="49"/>
      <c r="AA3431" s="49"/>
      <c r="AB3431" s="49"/>
      <c r="AC3431" s="49"/>
      <c r="AD3431" s="49"/>
    </row>
    <row r="3432" spans="1:30">
      <c r="A3432" s="49"/>
      <c r="B3432" s="49"/>
      <c r="C3432" s="49"/>
      <c r="D3432" s="49"/>
      <c r="E3432" s="49"/>
      <c r="F3432" s="49"/>
      <c r="G3432" s="49"/>
      <c r="H3432" s="49"/>
      <c r="I3432" s="49"/>
      <c r="J3432" s="49"/>
      <c r="K3432" s="49"/>
      <c r="L3432" s="49"/>
      <c r="M3432" s="49"/>
      <c r="N3432" s="49"/>
      <c r="O3432" s="49"/>
      <c r="P3432" s="49"/>
      <c r="Q3432" s="49"/>
      <c r="R3432" s="49"/>
      <c r="S3432" s="49"/>
      <c r="T3432" s="49"/>
      <c r="U3432" s="49"/>
      <c r="V3432" s="49"/>
      <c r="W3432" s="49"/>
      <c r="X3432" s="49"/>
      <c r="Y3432" s="49"/>
      <c r="Z3432" s="49"/>
      <c r="AA3432" s="49"/>
      <c r="AB3432" s="49"/>
      <c r="AC3432" s="49"/>
      <c r="AD3432" s="49"/>
    </row>
    <row r="3433" spans="1:30">
      <c r="A3433" s="49"/>
      <c r="B3433" s="49"/>
      <c r="C3433" s="49"/>
      <c r="D3433" s="49"/>
      <c r="E3433" s="49"/>
      <c r="F3433" s="49"/>
      <c r="G3433" s="49"/>
      <c r="H3433" s="49"/>
      <c r="I3433" s="49"/>
      <c r="J3433" s="49"/>
      <c r="K3433" s="49"/>
      <c r="L3433" s="49"/>
      <c r="M3433" s="49"/>
      <c r="N3433" s="49"/>
      <c r="O3433" s="49"/>
      <c r="P3433" s="49"/>
      <c r="Q3433" s="49"/>
      <c r="R3433" s="49"/>
      <c r="S3433" s="49"/>
      <c r="T3433" s="49"/>
      <c r="U3433" s="49"/>
      <c r="V3433" s="49"/>
      <c r="W3433" s="49"/>
      <c r="X3433" s="49"/>
      <c r="Y3433" s="49"/>
      <c r="Z3433" s="49"/>
      <c r="AA3433" s="49"/>
      <c r="AB3433" s="49"/>
      <c r="AC3433" s="49"/>
      <c r="AD3433" s="49"/>
    </row>
    <row r="3434" spans="1:30">
      <c r="A3434" s="49"/>
      <c r="B3434" s="49"/>
      <c r="C3434" s="49"/>
      <c r="D3434" s="49"/>
      <c r="E3434" s="49"/>
      <c r="F3434" s="49"/>
      <c r="G3434" s="49"/>
      <c r="H3434" s="49"/>
      <c r="I3434" s="49"/>
      <c r="J3434" s="49"/>
      <c r="K3434" s="49"/>
      <c r="L3434" s="49"/>
      <c r="M3434" s="49"/>
      <c r="N3434" s="49"/>
      <c r="O3434" s="49"/>
      <c r="P3434" s="49"/>
      <c r="Q3434" s="49"/>
      <c r="R3434" s="49"/>
      <c r="S3434" s="49"/>
      <c r="T3434" s="49"/>
      <c r="U3434" s="49"/>
      <c r="V3434" s="49"/>
      <c r="W3434" s="49"/>
      <c r="X3434" s="49"/>
      <c r="Y3434" s="49"/>
      <c r="Z3434" s="49"/>
      <c r="AA3434" s="49"/>
      <c r="AB3434" s="49"/>
      <c r="AC3434" s="49"/>
      <c r="AD3434" s="49"/>
    </row>
    <row r="3435" spans="1:30">
      <c r="A3435" s="49"/>
      <c r="B3435" s="49"/>
      <c r="C3435" s="49"/>
      <c r="D3435" s="49"/>
      <c r="E3435" s="49"/>
      <c r="F3435" s="49"/>
      <c r="G3435" s="49"/>
      <c r="H3435" s="49"/>
      <c r="I3435" s="49"/>
      <c r="J3435" s="49"/>
      <c r="K3435" s="49"/>
      <c r="L3435" s="49"/>
      <c r="M3435" s="49"/>
      <c r="N3435" s="49"/>
      <c r="O3435" s="49"/>
      <c r="P3435" s="49"/>
      <c r="Q3435" s="49"/>
      <c r="R3435" s="49"/>
      <c r="S3435" s="49"/>
      <c r="T3435" s="49"/>
      <c r="U3435" s="49"/>
      <c r="V3435" s="49"/>
      <c r="W3435" s="49"/>
      <c r="X3435" s="49"/>
      <c r="Y3435" s="49"/>
      <c r="Z3435" s="49"/>
      <c r="AA3435" s="49"/>
      <c r="AB3435" s="49"/>
      <c r="AC3435" s="49"/>
      <c r="AD3435" s="49"/>
    </row>
    <row r="3436" spans="1:30">
      <c r="A3436" s="49"/>
      <c r="B3436" s="49"/>
      <c r="C3436" s="49"/>
      <c r="D3436" s="49"/>
      <c r="E3436" s="49"/>
      <c r="F3436" s="49"/>
      <c r="G3436" s="49"/>
      <c r="H3436" s="49"/>
      <c r="I3436" s="49"/>
      <c r="J3436" s="49"/>
      <c r="K3436" s="49"/>
      <c r="L3436" s="49"/>
      <c r="M3436" s="49"/>
      <c r="N3436" s="49"/>
      <c r="O3436" s="49"/>
      <c r="P3436" s="49"/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  <c r="AA3436" s="49"/>
      <c r="AB3436" s="49"/>
      <c r="AC3436" s="49"/>
      <c r="AD3436" s="49"/>
    </row>
    <row r="3437" spans="1:30">
      <c r="A3437" s="49"/>
      <c r="B3437" s="49"/>
      <c r="C3437" s="49"/>
      <c r="D3437" s="49"/>
      <c r="E3437" s="49"/>
      <c r="F3437" s="49"/>
      <c r="G3437" s="49"/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  <c r="AA3437" s="49"/>
      <c r="AB3437" s="49"/>
      <c r="AC3437" s="49"/>
      <c r="AD3437" s="49"/>
    </row>
    <row r="3438" spans="1:30">
      <c r="A3438" s="49"/>
      <c r="B3438" s="49"/>
      <c r="C3438" s="49"/>
      <c r="D3438" s="49"/>
      <c r="E3438" s="49"/>
      <c r="F3438" s="49"/>
      <c r="G3438" s="49"/>
      <c r="H3438" s="49"/>
      <c r="I3438" s="49"/>
      <c r="J3438" s="49"/>
      <c r="K3438" s="49"/>
      <c r="L3438" s="49"/>
      <c r="M3438" s="49"/>
      <c r="N3438" s="49"/>
      <c r="O3438" s="49"/>
      <c r="P3438" s="49"/>
      <c r="Q3438" s="49"/>
      <c r="R3438" s="49"/>
      <c r="S3438" s="49"/>
      <c r="T3438" s="49"/>
      <c r="U3438" s="49"/>
      <c r="V3438" s="49"/>
      <c r="W3438" s="49"/>
      <c r="X3438" s="49"/>
      <c r="Y3438" s="49"/>
      <c r="Z3438" s="49"/>
      <c r="AA3438" s="49"/>
      <c r="AB3438" s="49"/>
      <c r="AC3438" s="49"/>
      <c r="AD3438" s="49"/>
    </row>
    <row r="3439" spans="1:30">
      <c r="A3439" s="49"/>
      <c r="B3439" s="49"/>
      <c r="C3439" s="49"/>
      <c r="D3439" s="49"/>
      <c r="E3439" s="49"/>
      <c r="F3439" s="49"/>
      <c r="G3439" s="49"/>
      <c r="H3439" s="49"/>
      <c r="I3439" s="49"/>
      <c r="J3439" s="49"/>
      <c r="K3439" s="49"/>
      <c r="L3439" s="49"/>
      <c r="M3439" s="49"/>
      <c r="N3439" s="49"/>
      <c r="O3439" s="49"/>
      <c r="P3439" s="49"/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  <c r="AA3439" s="49"/>
      <c r="AB3439" s="49"/>
      <c r="AC3439" s="49"/>
      <c r="AD3439" s="49"/>
    </row>
    <row r="3440" spans="1:30">
      <c r="A3440" s="49"/>
      <c r="B3440" s="49"/>
      <c r="C3440" s="49"/>
      <c r="D3440" s="49"/>
      <c r="E3440" s="49"/>
      <c r="F3440" s="49"/>
      <c r="G3440" s="49"/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  <c r="AA3440" s="49"/>
      <c r="AB3440" s="49"/>
      <c r="AC3440" s="49"/>
      <c r="AD3440" s="49"/>
    </row>
    <row r="3441" spans="1:30">
      <c r="A3441" s="49"/>
      <c r="B3441" s="49"/>
      <c r="C3441" s="49"/>
      <c r="D3441" s="49"/>
      <c r="E3441" s="49"/>
      <c r="F3441" s="49"/>
      <c r="G3441" s="49"/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  <c r="AA3441" s="49"/>
      <c r="AB3441" s="49"/>
      <c r="AC3441" s="49"/>
      <c r="AD3441" s="49"/>
    </row>
    <row r="3442" spans="1:30">
      <c r="A3442" s="49"/>
      <c r="B3442" s="49"/>
      <c r="C3442" s="49"/>
      <c r="D3442" s="49"/>
      <c r="E3442" s="49"/>
      <c r="F3442" s="49"/>
      <c r="G3442" s="49"/>
      <c r="H3442" s="49"/>
      <c r="I3442" s="49"/>
      <c r="J3442" s="49"/>
      <c r="K3442" s="49"/>
      <c r="L3442" s="49"/>
      <c r="M3442" s="49"/>
      <c r="N3442" s="49"/>
      <c r="O3442" s="49"/>
      <c r="P3442" s="49"/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  <c r="AA3442" s="49"/>
      <c r="AB3442" s="49"/>
      <c r="AC3442" s="49"/>
      <c r="AD3442" s="49"/>
    </row>
    <row r="3443" spans="1:30">
      <c r="A3443" s="49"/>
      <c r="B3443" s="49"/>
      <c r="C3443" s="49"/>
      <c r="D3443" s="49"/>
      <c r="E3443" s="49"/>
      <c r="F3443" s="49"/>
      <c r="G3443" s="49"/>
      <c r="H3443" s="49"/>
      <c r="I3443" s="49"/>
      <c r="J3443" s="49"/>
      <c r="K3443" s="49"/>
      <c r="L3443" s="49"/>
      <c r="M3443" s="49"/>
      <c r="N3443" s="49"/>
      <c r="O3443" s="49"/>
      <c r="P3443" s="49"/>
      <c r="Q3443" s="49"/>
      <c r="R3443" s="49"/>
      <c r="S3443" s="49"/>
      <c r="T3443" s="49"/>
      <c r="U3443" s="49"/>
      <c r="V3443" s="49"/>
      <c r="W3443" s="49"/>
      <c r="X3443" s="49"/>
      <c r="Y3443" s="49"/>
      <c r="Z3443" s="49"/>
      <c r="AA3443" s="49"/>
      <c r="AB3443" s="49"/>
      <c r="AC3443" s="49"/>
      <c r="AD3443" s="49"/>
    </row>
    <row r="3444" spans="1:30">
      <c r="A3444" s="49"/>
      <c r="B3444" s="49"/>
      <c r="C3444" s="49"/>
      <c r="D3444" s="49"/>
      <c r="E3444" s="49"/>
      <c r="F3444" s="49"/>
      <c r="G3444" s="49"/>
      <c r="H3444" s="49"/>
      <c r="I3444" s="49"/>
      <c r="J3444" s="49"/>
      <c r="K3444" s="49"/>
      <c r="L3444" s="49"/>
      <c r="M3444" s="49"/>
      <c r="N3444" s="49"/>
      <c r="O3444" s="49"/>
      <c r="P3444" s="49"/>
      <c r="Q3444" s="49"/>
      <c r="R3444" s="49"/>
      <c r="S3444" s="49"/>
      <c r="T3444" s="49"/>
      <c r="U3444" s="49"/>
      <c r="V3444" s="49"/>
      <c r="W3444" s="49"/>
      <c r="X3444" s="49"/>
      <c r="Y3444" s="49"/>
      <c r="Z3444" s="49"/>
      <c r="AA3444" s="49"/>
      <c r="AB3444" s="49"/>
      <c r="AC3444" s="49"/>
      <c r="AD3444" s="49"/>
    </row>
    <row r="3445" spans="1:30">
      <c r="A3445" s="49"/>
      <c r="B3445" s="49"/>
      <c r="C3445" s="49"/>
      <c r="D3445" s="49"/>
      <c r="E3445" s="49"/>
      <c r="F3445" s="49"/>
      <c r="G3445" s="49"/>
      <c r="H3445" s="49"/>
      <c r="I3445" s="49"/>
      <c r="J3445" s="49"/>
      <c r="K3445" s="49"/>
      <c r="L3445" s="49"/>
      <c r="M3445" s="49"/>
      <c r="N3445" s="49"/>
      <c r="O3445" s="49"/>
      <c r="P3445" s="49"/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  <c r="AA3445" s="49"/>
      <c r="AB3445" s="49"/>
      <c r="AC3445" s="49"/>
      <c r="AD3445" s="49"/>
    </row>
    <row r="3446" spans="1:30">
      <c r="A3446" s="49"/>
      <c r="B3446" s="49"/>
      <c r="C3446" s="49"/>
      <c r="D3446" s="49"/>
      <c r="E3446" s="49"/>
      <c r="F3446" s="49"/>
      <c r="G3446" s="49"/>
      <c r="H3446" s="49"/>
      <c r="I3446" s="49"/>
      <c r="J3446" s="49"/>
      <c r="K3446" s="49"/>
      <c r="L3446" s="49"/>
      <c r="M3446" s="49"/>
      <c r="N3446" s="49"/>
      <c r="O3446" s="49"/>
      <c r="P3446" s="49"/>
      <c r="Q3446" s="49"/>
      <c r="R3446" s="49"/>
      <c r="S3446" s="49"/>
      <c r="T3446" s="49"/>
      <c r="U3446" s="49"/>
      <c r="V3446" s="49"/>
      <c r="W3446" s="49"/>
      <c r="X3446" s="49"/>
      <c r="Y3446" s="49"/>
      <c r="Z3446" s="49"/>
      <c r="AA3446" s="49"/>
      <c r="AB3446" s="49"/>
      <c r="AC3446" s="49"/>
      <c r="AD3446" s="49"/>
    </row>
    <row r="3447" spans="1:30">
      <c r="A3447" s="49"/>
      <c r="B3447" s="49"/>
      <c r="C3447" s="49"/>
      <c r="D3447" s="49"/>
      <c r="E3447" s="49"/>
      <c r="F3447" s="49"/>
      <c r="G3447" s="49"/>
      <c r="H3447" s="49"/>
      <c r="I3447" s="49"/>
      <c r="J3447" s="49"/>
      <c r="K3447" s="49"/>
      <c r="L3447" s="49"/>
      <c r="M3447" s="49"/>
      <c r="N3447" s="49"/>
      <c r="O3447" s="49"/>
      <c r="P3447" s="49"/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  <c r="AA3447" s="49"/>
      <c r="AB3447" s="49"/>
      <c r="AC3447" s="49"/>
      <c r="AD3447" s="49"/>
    </row>
    <row r="3448" spans="1:30">
      <c r="A3448" s="49"/>
      <c r="B3448" s="49"/>
      <c r="C3448" s="49"/>
      <c r="D3448" s="49"/>
      <c r="E3448" s="49"/>
      <c r="F3448" s="49"/>
      <c r="G3448" s="49"/>
      <c r="H3448" s="49"/>
      <c r="I3448" s="49"/>
      <c r="J3448" s="49"/>
      <c r="K3448" s="49"/>
      <c r="L3448" s="49"/>
      <c r="M3448" s="49"/>
      <c r="N3448" s="49"/>
      <c r="O3448" s="49"/>
      <c r="P3448" s="49"/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  <c r="AA3448" s="49"/>
      <c r="AB3448" s="49"/>
      <c r="AC3448" s="49"/>
      <c r="AD3448" s="49"/>
    </row>
    <row r="3449" spans="1:30">
      <c r="A3449" s="49"/>
      <c r="B3449" s="49"/>
      <c r="C3449" s="49"/>
      <c r="D3449" s="49"/>
      <c r="E3449" s="49"/>
      <c r="F3449" s="49"/>
      <c r="G3449" s="49"/>
      <c r="H3449" s="49"/>
      <c r="I3449" s="49"/>
      <c r="J3449" s="49"/>
      <c r="K3449" s="49"/>
      <c r="L3449" s="49"/>
      <c r="M3449" s="49"/>
      <c r="N3449" s="49"/>
      <c r="O3449" s="49"/>
      <c r="P3449" s="49"/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  <c r="AA3449" s="49"/>
      <c r="AB3449" s="49"/>
      <c r="AC3449" s="49"/>
      <c r="AD3449" s="49"/>
    </row>
    <row r="3450" spans="1:30">
      <c r="A3450" s="49"/>
      <c r="B3450" s="49"/>
      <c r="C3450" s="49"/>
      <c r="D3450" s="49"/>
      <c r="E3450" s="49"/>
      <c r="F3450" s="49"/>
      <c r="G3450" s="49"/>
      <c r="H3450" s="49"/>
      <c r="I3450" s="49"/>
      <c r="J3450" s="49"/>
      <c r="K3450" s="49"/>
      <c r="L3450" s="49"/>
      <c r="M3450" s="49"/>
      <c r="N3450" s="49"/>
      <c r="O3450" s="49"/>
      <c r="P3450" s="49"/>
      <c r="Q3450" s="49"/>
      <c r="R3450" s="49"/>
      <c r="S3450" s="49"/>
      <c r="T3450" s="49"/>
      <c r="U3450" s="49"/>
      <c r="V3450" s="49"/>
      <c r="W3450" s="49"/>
      <c r="X3450" s="49"/>
      <c r="Y3450" s="49"/>
      <c r="Z3450" s="49"/>
      <c r="AA3450" s="49"/>
      <c r="AB3450" s="49"/>
      <c r="AC3450" s="49"/>
      <c r="AD3450" s="49"/>
    </row>
    <row r="3451" spans="1:30">
      <c r="A3451" s="49"/>
      <c r="B3451" s="49"/>
      <c r="C3451" s="49"/>
      <c r="D3451" s="49"/>
      <c r="E3451" s="49"/>
      <c r="F3451" s="49"/>
      <c r="G3451" s="49"/>
      <c r="H3451" s="49"/>
      <c r="I3451" s="49"/>
      <c r="J3451" s="49"/>
      <c r="K3451" s="49"/>
      <c r="L3451" s="49"/>
      <c r="M3451" s="49"/>
      <c r="N3451" s="49"/>
      <c r="O3451" s="49"/>
      <c r="P3451" s="49"/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  <c r="AA3451" s="49"/>
      <c r="AB3451" s="49"/>
      <c r="AC3451" s="49"/>
      <c r="AD3451" s="49"/>
    </row>
    <row r="3452" spans="1:30">
      <c r="A3452" s="49"/>
      <c r="B3452" s="49"/>
      <c r="C3452" s="49"/>
      <c r="D3452" s="49"/>
      <c r="E3452" s="49"/>
      <c r="F3452" s="49"/>
      <c r="G3452" s="49"/>
      <c r="H3452" s="49"/>
      <c r="I3452" s="49"/>
      <c r="J3452" s="49"/>
      <c r="K3452" s="49"/>
      <c r="L3452" s="49"/>
      <c r="M3452" s="49"/>
      <c r="N3452" s="49"/>
      <c r="O3452" s="49"/>
      <c r="P3452" s="49"/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  <c r="AA3452" s="49"/>
      <c r="AB3452" s="49"/>
      <c r="AC3452" s="49"/>
      <c r="AD3452" s="49"/>
    </row>
    <row r="3453" spans="1:30">
      <c r="A3453" s="49"/>
      <c r="B3453" s="49"/>
      <c r="C3453" s="49"/>
      <c r="D3453" s="49"/>
      <c r="E3453" s="49"/>
      <c r="F3453" s="49"/>
      <c r="G3453" s="49"/>
      <c r="H3453" s="49"/>
      <c r="I3453" s="49"/>
      <c r="J3453" s="49"/>
      <c r="K3453" s="49"/>
      <c r="L3453" s="49"/>
      <c r="M3453" s="49"/>
      <c r="N3453" s="49"/>
      <c r="O3453" s="49"/>
      <c r="P3453" s="49"/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  <c r="AA3453" s="49"/>
      <c r="AB3453" s="49"/>
      <c r="AC3453" s="49"/>
      <c r="AD3453" s="49"/>
    </row>
    <row r="3454" spans="1:30">
      <c r="A3454" s="49"/>
      <c r="B3454" s="49"/>
      <c r="C3454" s="49"/>
      <c r="D3454" s="49"/>
      <c r="E3454" s="49"/>
      <c r="F3454" s="49"/>
      <c r="G3454" s="49"/>
      <c r="H3454" s="49"/>
      <c r="I3454" s="49"/>
      <c r="J3454" s="49"/>
      <c r="K3454" s="49"/>
      <c r="L3454" s="49"/>
      <c r="M3454" s="49"/>
      <c r="N3454" s="49"/>
      <c r="O3454" s="49"/>
      <c r="P3454" s="49"/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  <c r="AA3454" s="49"/>
      <c r="AB3454" s="49"/>
      <c r="AC3454" s="49"/>
      <c r="AD3454" s="49"/>
    </row>
    <row r="3455" spans="1:30">
      <c r="A3455" s="49"/>
      <c r="B3455" s="49"/>
      <c r="C3455" s="49"/>
      <c r="D3455" s="49"/>
      <c r="E3455" s="49"/>
      <c r="F3455" s="49"/>
      <c r="G3455" s="49"/>
      <c r="H3455" s="49"/>
      <c r="I3455" s="49"/>
      <c r="J3455" s="49"/>
      <c r="K3455" s="49"/>
      <c r="L3455" s="49"/>
      <c r="M3455" s="49"/>
      <c r="N3455" s="49"/>
      <c r="O3455" s="49"/>
      <c r="P3455" s="49"/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  <c r="AA3455" s="49"/>
      <c r="AB3455" s="49"/>
      <c r="AC3455" s="49"/>
      <c r="AD3455" s="49"/>
    </row>
    <row r="3456" spans="1:30">
      <c r="A3456" s="49"/>
      <c r="B3456" s="49"/>
      <c r="C3456" s="49"/>
      <c r="D3456" s="49"/>
      <c r="E3456" s="49"/>
      <c r="F3456" s="49"/>
      <c r="G3456" s="49"/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/>
      <c r="S3456" s="49"/>
      <c r="T3456" s="49"/>
      <c r="U3456" s="49"/>
      <c r="V3456" s="49"/>
      <c r="W3456" s="49"/>
      <c r="X3456" s="49"/>
      <c r="Y3456" s="49"/>
      <c r="Z3456" s="49"/>
      <c r="AA3456" s="49"/>
      <c r="AB3456" s="49"/>
      <c r="AC3456" s="49"/>
      <c r="AD3456" s="49"/>
    </row>
    <row r="3457" spans="1:30">
      <c r="A3457" s="49"/>
      <c r="B3457" s="49"/>
      <c r="C3457" s="49"/>
      <c r="D3457" s="49"/>
      <c r="E3457" s="49"/>
      <c r="F3457" s="49"/>
      <c r="G3457" s="49"/>
      <c r="H3457" s="49"/>
      <c r="I3457" s="49"/>
      <c r="J3457" s="49"/>
      <c r="K3457" s="49"/>
      <c r="L3457" s="49"/>
      <c r="M3457" s="49"/>
      <c r="N3457" s="49"/>
      <c r="O3457" s="49"/>
      <c r="P3457" s="49"/>
      <c r="Q3457" s="49"/>
      <c r="R3457" s="49"/>
      <c r="S3457" s="49"/>
      <c r="T3457" s="49"/>
      <c r="U3457" s="49"/>
      <c r="V3457" s="49"/>
      <c r="W3457" s="49"/>
      <c r="X3457" s="49"/>
      <c r="Y3457" s="49"/>
      <c r="Z3457" s="49"/>
      <c r="AA3457" s="49"/>
      <c r="AB3457" s="49"/>
      <c r="AC3457" s="49"/>
      <c r="AD3457" s="49"/>
    </row>
    <row r="3458" spans="1:30">
      <c r="A3458" s="49"/>
      <c r="B3458" s="49"/>
      <c r="C3458" s="49"/>
      <c r="D3458" s="49"/>
      <c r="E3458" s="49"/>
      <c r="F3458" s="49"/>
      <c r="G3458" s="49"/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/>
      <c r="S3458" s="49"/>
      <c r="T3458" s="49"/>
      <c r="U3458" s="49"/>
      <c r="V3458" s="49"/>
      <c r="W3458" s="49"/>
      <c r="X3458" s="49"/>
      <c r="Y3458" s="49"/>
      <c r="Z3458" s="49"/>
      <c r="AA3458" s="49"/>
      <c r="AB3458" s="49"/>
      <c r="AC3458" s="49"/>
      <c r="AD3458" s="49"/>
    </row>
    <row r="3459" spans="1:30">
      <c r="A3459" s="49"/>
      <c r="B3459" s="49"/>
      <c r="C3459" s="49"/>
      <c r="D3459" s="49"/>
      <c r="E3459" s="49"/>
      <c r="F3459" s="49"/>
      <c r="G3459" s="49"/>
      <c r="H3459" s="49"/>
      <c r="I3459" s="49"/>
      <c r="J3459" s="49"/>
      <c r="K3459" s="49"/>
      <c r="L3459" s="49"/>
      <c r="M3459" s="49"/>
      <c r="N3459" s="49"/>
      <c r="O3459" s="49"/>
      <c r="P3459" s="49"/>
      <c r="Q3459" s="49"/>
      <c r="R3459" s="49"/>
      <c r="S3459" s="49"/>
      <c r="T3459" s="49"/>
      <c r="U3459" s="49"/>
      <c r="V3459" s="49"/>
      <c r="W3459" s="49"/>
      <c r="X3459" s="49"/>
      <c r="Y3459" s="49"/>
      <c r="Z3459" s="49"/>
      <c r="AA3459" s="49"/>
      <c r="AB3459" s="49"/>
      <c r="AC3459" s="49"/>
      <c r="AD3459" s="49"/>
    </row>
    <row r="3460" spans="1:30">
      <c r="A3460" s="49"/>
      <c r="B3460" s="49"/>
      <c r="C3460" s="49"/>
      <c r="D3460" s="49"/>
      <c r="E3460" s="49"/>
      <c r="F3460" s="49"/>
      <c r="G3460" s="49"/>
      <c r="H3460" s="49"/>
      <c r="I3460" s="49"/>
      <c r="J3460" s="49"/>
      <c r="K3460" s="49"/>
      <c r="L3460" s="49"/>
      <c r="M3460" s="49"/>
      <c r="N3460" s="49"/>
      <c r="O3460" s="49"/>
      <c r="P3460" s="49"/>
      <c r="Q3460" s="49"/>
      <c r="R3460" s="49"/>
      <c r="S3460" s="49"/>
      <c r="T3460" s="49"/>
      <c r="U3460" s="49"/>
      <c r="V3460" s="49"/>
      <c r="W3460" s="49"/>
      <c r="X3460" s="49"/>
      <c r="Y3460" s="49"/>
      <c r="Z3460" s="49"/>
      <c r="AA3460" s="49"/>
      <c r="AB3460" s="49"/>
      <c r="AC3460" s="49"/>
      <c r="AD3460" s="49"/>
    </row>
    <row r="3461" spans="1:30">
      <c r="A3461" s="49"/>
      <c r="B3461" s="49"/>
      <c r="C3461" s="49"/>
      <c r="D3461" s="49"/>
      <c r="E3461" s="49"/>
      <c r="F3461" s="49"/>
      <c r="G3461" s="49"/>
      <c r="H3461" s="49"/>
      <c r="I3461" s="49"/>
      <c r="J3461" s="49"/>
      <c r="K3461" s="49"/>
      <c r="L3461" s="49"/>
      <c r="M3461" s="49"/>
      <c r="N3461" s="49"/>
      <c r="O3461" s="49"/>
      <c r="P3461" s="49"/>
      <c r="Q3461" s="49"/>
      <c r="R3461" s="49"/>
      <c r="S3461" s="49"/>
      <c r="T3461" s="49"/>
      <c r="U3461" s="49"/>
      <c r="V3461" s="49"/>
      <c r="W3461" s="49"/>
      <c r="X3461" s="49"/>
      <c r="Y3461" s="49"/>
      <c r="Z3461" s="49"/>
      <c r="AA3461" s="49"/>
      <c r="AB3461" s="49"/>
      <c r="AC3461" s="49"/>
      <c r="AD3461" s="49"/>
    </row>
    <row r="3462" spans="1:30">
      <c r="A3462" s="49"/>
      <c r="B3462" s="49"/>
      <c r="C3462" s="49"/>
      <c r="D3462" s="49"/>
      <c r="E3462" s="49"/>
      <c r="F3462" s="49"/>
      <c r="G3462" s="49"/>
      <c r="H3462" s="49"/>
      <c r="I3462" s="49"/>
      <c r="J3462" s="49"/>
      <c r="K3462" s="49"/>
      <c r="L3462" s="49"/>
      <c r="M3462" s="49"/>
      <c r="N3462" s="49"/>
      <c r="O3462" s="49"/>
      <c r="P3462" s="49"/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  <c r="AA3462" s="49"/>
      <c r="AB3462" s="49"/>
      <c r="AC3462" s="49"/>
      <c r="AD3462" s="49"/>
    </row>
    <row r="3463" spans="1:30">
      <c r="A3463" s="49"/>
      <c r="B3463" s="49"/>
      <c r="C3463" s="49"/>
      <c r="D3463" s="49"/>
      <c r="E3463" s="49"/>
      <c r="F3463" s="49"/>
      <c r="G3463" s="49"/>
      <c r="H3463" s="49"/>
      <c r="I3463" s="49"/>
      <c r="J3463" s="49"/>
      <c r="K3463" s="49"/>
      <c r="L3463" s="49"/>
      <c r="M3463" s="49"/>
      <c r="N3463" s="49"/>
      <c r="O3463" s="49"/>
      <c r="P3463" s="49"/>
      <c r="Q3463" s="49"/>
      <c r="R3463" s="49"/>
      <c r="S3463" s="49"/>
      <c r="T3463" s="49"/>
      <c r="U3463" s="49"/>
      <c r="V3463" s="49"/>
      <c r="W3463" s="49"/>
      <c r="X3463" s="49"/>
      <c r="Y3463" s="49"/>
      <c r="Z3463" s="49"/>
      <c r="AA3463" s="49"/>
      <c r="AB3463" s="49"/>
      <c r="AC3463" s="49"/>
      <c r="AD3463" s="49"/>
    </row>
    <row r="3464" spans="1:30">
      <c r="A3464" s="49"/>
      <c r="B3464" s="49"/>
      <c r="C3464" s="49"/>
      <c r="D3464" s="49"/>
      <c r="E3464" s="49"/>
      <c r="F3464" s="49"/>
      <c r="G3464" s="49"/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  <c r="AA3464" s="49"/>
      <c r="AB3464" s="49"/>
      <c r="AC3464" s="49"/>
      <c r="AD3464" s="49"/>
    </row>
    <row r="3465" spans="1:30">
      <c r="A3465" s="49"/>
      <c r="B3465" s="49"/>
      <c r="C3465" s="49"/>
      <c r="D3465" s="49"/>
      <c r="E3465" s="49"/>
      <c r="F3465" s="49"/>
      <c r="G3465" s="49"/>
      <c r="H3465" s="49"/>
      <c r="I3465" s="49"/>
      <c r="J3465" s="49"/>
      <c r="K3465" s="49"/>
      <c r="L3465" s="49"/>
      <c r="M3465" s="49"/>
      <c r="N3465" s="49"/>
      <c r="O3465" s="49"/>
      <c r="P3465" s="49"/>
      <c r="Q3465" s="49"/>
      <c r="R3465" s="49"/>
      <c r="S3465" s="49"/>
      <c r="T3465" s="49"/>
      <c r="U3465" s="49"/>
      <c r="V3465" s="49"/>
      <c r="W3465" s="49"/>
      <c r="X3465" s="49"/>
      <c r="Y3465" s="49"/>
      <c r="Z3465" s="49"/>
      <c r="AA3465" s="49"/>
      <c r="AB3465" s="49"/>
      <c r="AC3465" s="49"/>
      <c r="AD3465" s="49"/>
    </row>
    <row r="3466" spans="1:30">
      <c r="A3466" s="49"/>
      <c r="B3466" s="49"/>
      <c r="C3466" s="49"/>
      <c r="D3466" s="49"/>
      <c r="E3466" s="49"/>
      <c r="F3466" s="49"/>
      <c r="G3466" s="49"/>
      <c r="H3466" s="49"/>
      <c r="I3466" s="49"/>
      <c r="J3466" s="49"/>
      <c r="K3466" s="49"/>
      <c r="L3466" s="49"/>
      <c r="M3466" s="49"/>
      <c r="N3466" s="49"/>
      <c r="O3466" s="49"/>
      <c r="P3466" s="49"/>
      <c r="Q3466" s="49"/>
      <c r="R3466" s="49"/>
      <c r="S3466" s="49"/>
      <c r="T3466" s="49"/>
      <c r="U3466" s="49"/>
      <c r="V3466" s="49"/>
      <c r="W3466" s="49"/>
      <c r="X3466" s="49"/>
      <c r="Y3466" s="49"/>
      <c r="Z3466" s="49"/>
      <c r="AA3466" s="49"/>
      <c r="AB3466" s="49"/>
      <c r="AC3466" s="49"/>
      <c r="AD3466" s="49"/>
    </row>
    <row r="3467" spans="1:30">
      <c r="A3467" s="49"/>
      <c r="B3467" s="49"/>
      <c r="C3467" s="49"/>
      <c r="D3467" s="49"/>
      <c r="E3467" s="49"/>
      <c r="F3467" s="49"/>
      <c r="G3467" s="49"/>
      <c r="H3467" s="49"/>
      <c r="I3467" s="49"/>
      <c r="J3467" s="49"/>
      <c r="K3467" s="49"/>
      <c r="L3467" s="49"/>
      <c r="M3467" s="49"/>
      <c r="N3467" s="49"/>
      <c r="O3467" s="49"/>
      <c r="P3467" s="49"/>
      <c r="Q3467" s="49"/>
      <c r="R3467" s="49"/>
      <c r="S3467" s="49"/>
      <c r="T3467" s="49"/>
      <c r="U3467" s="49"/>
      <c r="V3467" s="49"/>
      <c r="W3467" s="49"/>
      <c r="X3467" s="49"/>
      <c r="Y3467" s="49"/>
      <c r="Z3467" s="49"/>
      <c r="AA3467" s="49"/>
      <c r="AB3467" s="49"/>
      <c r="AC3467" s="49"/>
      <c r="AD3467" s="49"/>
    </row>
    <row r="3468" spans="1:30">
      <c r="A3468" s="49"/>
      <c r="B3468" s="49"/>
      <c r="C3468" s="49"/>
      <c r="D3468" s="49"/>
      <c r="E3468" s="49"/>
      <c r="F3468" s="49"/>
      <c r="G3468" s="49"/>
      <c r="H3468" s="49"/>
      <c r="I3468" s="49"/>
      <c r="J3468" s="49"/>
      <c r="K3468" s="49"/>
      <c r="L3468" s="49"/>
      <c r="M3468" s="49"/>
      <c r="N3468" s="49"/>
      <c r="O3468" s="49"/>
      <c r="P3468" s="49"/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  <c r="AA3468" s="49"/>
      <c r="AB3468" s="49"/>
      <c r="AC3468" s="49"/>
      <c r="AD3468" s="49"/>
    </row>
    <row r="3469" spans="1:30">
      <c r="A3469" s="49"/>
      <c r="B3469" s="49"/>
      <c r="C3469" s="49"/>
      <c r="D3469" s="49"/>
      <c r="E3469" s="49"/>
      <c r="F3469" s="49"/>
      <c r="G3469" s="49"/>
      <c r="H3469" s="49"/>
      <c r="I3469" s="49"/>
      <c r="J3469" s="49"/>
      <c r="K3469" s="49"/>
      <c r="L3469" s="49"/>
      <c r="M3469" s="49"/>
      <c r="N3469" s="49"/>
      <c r="O3469" s="49"/>
      <c r="P3469" s="49"/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  <c r="AA3469" s="49"/>
      <c r="AB3469" s="49"/>
      <c r="AC3469" s="49"/>
      <c r="AD3469" s="49"/>
    </row>
    <row r="3470" spans="1:30">
      <c r="A3470" s="49"/>
      <c r="B3470" s="49"/>
      <c r="C3470" s="49"/>
      <c r="D3470" s="49"/>
      <c r="E3470" s="49"/>
      <c r="F3470" s="49"/>
      <c r="G3470" s="49"/>
      <c r="H3470" s="49"/>
      <c r="I3470" s="49"/>
      <c r="J3470" s="49"/>
      <c r="K3470" s="49"/>
      <c r="L3470" s="49"/>
      <c r="M3470" s="49"/>
      <c r="N3470" s="49"/>
      <c r="O3470" s="49"/>
      <c r="P3470" s="49"/>
      <c r="Q3470" s="49"/>
      <c r="R3470" s="49"/>
      <c r="S3470" s="49"/>
      <c r="T3470" s="49"/>
      <c r="U3470" s="49"/>
      <c r="V3470" s="49"/>
      <c r="W3470" s="49"/>
      <c r="X3470" s="49"/>
      <c r="Y3470" s="49"/>
      <c r="Z3470" s="49"/>
      <c r="AA3470" s="49"/>
      <c r="AB3470" s="49"/>
      <c r="AC3470" s="49"/>
      <c r="AD3470" s="49"/>
    </row>
    <row r="3471" spans="1:30">
      <c r="A3471" s="49"/>
      <c r="B3471" s="49"/>
      <c r="C3471" s="49"/>
      <c r="D3471" s="49"/>
      <c r="E3471" s="49"/>
      <c r="F3471" s="49"/>
      <c r="G3471" s="49"/>
      <c r="H3471" s="49"/>
      <c r="I3471" s="49"/>
      <c r="J3471" s="49"/>
      <c r="K3471" s="49"/>
      <c r="L3471" s="49"/>
      <c r="M3471" s="49"/>
      <c r="N3471" s="49"/>
      <c r="O3471" s="49"/>
      <c r="P3471" s="49"/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  <c r="AA3471" s="49"/>
      <c r="AB3471" s="49"/>
      <c r="AC3471" s="49"/>
      <c r="AD3471" s="49"/>
    </row>
    <row r="3472" spans="1:30">
      <c r="A3472" s="49"/>
      <c r="B3472" s="49"/>
      <c r="C3472" s="49"/>
      <c r="D3472" s="49"/>
      <c r="E3472" s="49"/>
      <c r="F3472" s="49"/>
      <c r="G3472" s="49"/>
      <c r="H3472" s="49"/>
      <c r="I3472" s="49"/>
      <c r="J3472" s="49"/>
      <c r="K3472" s="49"/>
      <c r="L3472" s="49"/>
      <c r="M3472" s="49"/>
      <c r="N3472" s="49"/>
      <c r="O3472" s="49"/>
      <c r="P3472" s="49"/>
      <c r="Q3472" s="49"/>
      <c r="R3472" s="49"/>
      <c r="S3472" s="49"/>
      <c r="T3472" s="49"/>
      <c r="U3472" s="49"/>
      <c r="V3472" s="49"/>
      <c r="W3472" s="49"/>
      <c r="X3472" s="49"/>
      <c r="Y3472" s="49"/>
      <c r="Z3472" s="49"/>
      <c r="AA3472" s="49"/>
      <c r="AB3472" s="49"/>
      <c r="AC3472" s="49"/>
      <c r="AD3472" s="49"/>
    </row>
    <row r="3473" spans="1:30">
      <c r="A3473" s="49"/>
      <c r="B3473" s="49"/>
      <c r="C3473" s="49"/>
      <c r="D3473" s="49"/>
      <c r="E3473" s="49"/>
      <c r="F3473" s="49"/>
      <c r="G3473" s="49"/>
      <c r="H3473" s="49"/>
      <c r="I3473" s="49"/>
      <c r="J3473" s="49"/>
      <c r="K3473" s="49"/>
      <c r="L3473" s="49"/>
      <c r="M3473" s="49"/>
      <c r="N3473" s="49"/>
      <c r="O3473" s="49"/>
      <c r="P3473" s="49"/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  <c r="AA3473" s="49"/>
      <c r="AB3473" s="49"/>
      <c r="AC3473" s="49"/>
      <c r="AD3473" s="49"/>
    </row>
    <row r="3474" spans="1:30">
      <c r="A3474" s="49"/>
      <c r="B3474" s="49"/>
      <c r="C3474" s="49"/>
      <c r="D3474" s="49"/>
      <c r="E3474" s="49"/>
      <c r="F3474" s="49"/>
      <c r="G3474" s="49"/>
      <c r="H3474" s="49"/>
      <c r="I3474" s="49"/>
      <c r="J3474" s="49"/>
      <c r="K3474" s="49"/>
      <c r="L3474" s="49"/>
      <c r="M3474" s="49"/>
      <c r="N3474" s="49"/>
      <c r="O3474" s="49"/>
      <c r="P3474" s="49"/>
      <c r="Q3474" s="49"/>
      <c r="R3474" s="49"/>
      <c r="S3474" s="49"/>
      <c r="T3474" s="49"/>
      <c r="U3474" s="49"/>
      <c r="V3474" s="49"/>
      <c r="W3474" s="49"/>
      <c r="X3474" s="49"/>
      <c r="Y3474" s="49"/>
      <c r="Z3474" s="49"/>
      <c r="AA3474" s="49"/>
      <c r="AB3474" s="49"/>
      <c r="AC3474" s="49"/>
      <c r="AD3474" s="49"/>
    </row>
    <row r="3475" spans="1:30">
      <c r="A3475" s="49"/>
      <c r="B3475" s="49"/>
      <c r="C3475" s="49"/>
      <c r="D3475" s="49"/>
      <c r="E3475" s="49"/>
      <c r="F3475" s="49"/>
      <c r="G3475" s="49"/>
      <c r="H3475" s="49"/>
      <c r="I3475" s="49"/>
      <c r="J3475" s="49"/>
      <c r="K3475" s="49"/>
      <c r="L3475" s="49"/>
      <c r="M3475" s="49"/>
      <c r="N3475" s="49"/>
      <c r="O3475" s="49"/>
      <c r="P3475" s="49"/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  <c r="AA3475" s="49"/>
      <c r="AB3475" s="49"/>
      <c r="AC3475" s="49"/>
      <c r="AD3475" s="49"/>
    </row>
    <row r="3476" spans="1:30">
      <c r="A3476" s="49"/>
      <c r="B3476" s="49"/>
      <c r="C3476" s="49"/>
      <c r="D3476" s="49"/>
      <c r="E3476" s="49"/>
      <c r="F3476" s="49"/>
      <c r="G3476" s="49"/>
      <c r="H3476" s="49"/>
      <c r="I3476" s="49"/>
      <c r="J3476" s="49"/>
      <c r="K3476" s="49"/>
      <c r="L3476" s="49"/>
      <c r="M3476" s="49"/>
      <c r="N3476" s="49"/>
      <c r="O3476" s="49"/>
      <c r="P3476" s="49"/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  <c r="AA3476" s="49"/>
      <c r="AB3476" s="49"/>
      <c r="AC3476" s="49"/>
      <c r="AD3476" s="49"/>
    </row>
    <row r="3477" spans="1:30">
      <c r="A3477" s="49"/>
      <c r="B3477" s="49"/>
      <c r="C3477" s="49"/>
      <c r="D3477" s="49"/>
      <c r="E3477" s="49"/>
      <c r="F3477" s="49"/>
      <c r="G3477" s="49"/>
      <c r="H3477" s="49"/>
      <c r="I3477" s="49"/>
      <c r="J3477" s="49"/>
      <c r="K3477" s="49"/>
      <c r="L3477" s="49"/>
      <c r="M3477" s="49"/>
      <c r="N3477" s="49"/>
      <c r="O3477" s="49"/>
      <c r="P3477" s="49"/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  <c r="AA3477" s="49"/>
      <c r="AB3477" s="49"/>
      <c r="AC3477" s="49"/>
      <c r="AD3477" s="49"/>
    </row>
    <row r="3478" spans="1:30">
      <c r="A3478" s="49"/>
      <c r="B3478" s="49"/>
      <c r="C3478" s="49"/>
      <c r="D3478" s="49"/>
      <c r="E3478" s="49"/>
      <c r="F3478" s="49"/>
      <c r="G3478" s="49"/>
      <c r="H3478" s="49"/>
      <c r="I3478" s="49"/>
      <c r="J3478" s="49"/>
      <c r="K3478" s="49"/>
      <c r="L3478" s="49"/>
      <c r="M3478" s="49"/>
      <c r="N3478" s="49"/>
      <c r="O3478" s="49"/>
      <c r="P3478" s="49"/>
      <c r="Q3478" s="49"/>
      <c r="R3478" s="49"/>
      <c r="S3478" s="49"/>
      <c r="T3478" s="49"/>
      <c r="U3478" s="49"/>
      <c r="V3478" s="49"/>
      <c r="W3478" s="49"/>
      <c r="X3478" s="49"/>
      <c r="Y3478" s="49"/>
      <c r="Z3478" s="49"/>
      <c r="AA3478" s="49"/>
      <c r="AB3478" s="49"/>
      <c r="AC3478" s="49"/>
      <c r="AD3478" s="49"/>
    </row>
    <row r="3479" spans="1:30">
      <c r="A3479" s="49"/>
      <c r="B3479" s="49"/>
      <c r="C3479" s="49"/>
      <c r="D3479" s="49"/>
      <c r="E3479" s="49"/>
      <c r="F3479" s="49"/>
      <c r="G3479" s="49"/>
      <c r="H3479" s="49"/>
      <c r="I3479" s="49"/>
      <c r="J3479" s="49"/>
      <c r="K3479" s="49"/>
      <c r="L3479" s="49"/>
      <c r="M3479" s="49"/>
      <c r="N3479" s="49"/>
      <c r="O3479" s="49"/>
      <c r="P3479" s="49"/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  <c r="AA3479" s="49"/>
      <c r="AB3479" s="49"/>
      <c r="AC3479" s="49"/>
      <c r="AD3479" s="49"/>
    </row>
    <row r="3480" spans="1:30">
      <c r="A3480" s="49"/>
      <c r="B3480" s="49"/>
      <c r="C3480" s="49"/>
      <c r="D3480" s="49"/>
      <c r="E3480" s="49"/>
      <c r="F3480" s="49"/>
      <c r="G3480" s="49"/>
      <c r="H3480" s="49"/>
      <c r="I3480" s="49"/>
      <c r="J3480" s="49"/>
      <c r="K3480" s="49"/>
      <c r="L3480" s="49"/>
      <c r="M3480" s="49"/>
      <c r="N3480" s="49"/>
      <c r="O3480" s="49"/>
      <c r="P3480" s="49"/>
      <c r="Q3480" s="49"/>
      <c r="R3480" s="49"/>
      <c r="S3480" s="49"/>
      <c r="T3480" s="49"/>
      <c r="U3480" s="49"/>
      <c r="V3480" s="49"/>
      <c r="W3480" s="49"/>
      <c r="X3480" s="49"/>
      <c r="Y3480" s="49"/>
      <c r="Z3480" s="49"/>
      <c r="AA3480" s="49"/>
      <c r="AB3480" s="49"/>
      <c r="AC3480" s="49"/>
      <c r="AD3480" s="49"/>
    </row>
    <row r="3481" spans="1:30">
      <c r="A3481" s="49"/>
      <c r="B3481" s="49"/>
      <c r="C3481" s="49"/>
      <c r="D3481" s="49"/>
      <c r="E3481" s="49"/>
      <c r="F3481" s="49"/>
      <c r="G3481" s="49"/>
      <c r="H3481" s="49"/>
      <c r="I3481" s="49"/>
      <c r="J3481" s="49"/>
      <c r="K3481" s="49"/>
      <c r="L3481" s="49"/>
      <c r="M3481" s="49"/>
      <c r="N3481" s="49"/>
      <c r="O3481" s="49"/>
      <c r="P3481" s="49"/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  <c r="AA3481" s="49"/>
      <c r="AB3481" s="49"/>
      <c r="AC3481" s="49"/>
      <c r="AD3481" s="49"/>
    </row>
    <row r="3482" spans="1:30">
      <c r="A3482" s="49"/>
      <c r="B3482" s="49"/>
      <c r="C3482" s="49"/>
      <c r="D3482" s="49"/>
      <c r="E3482" s="49"/>
      <c r="F3482" s="49"/>
      <c r="G3482" s="49"/>
      <c r="H3482" s="49"/>
      <c r="I3482" s="49"/>
      <c r="J3482" s="49"/>
      <c r="K3482" s="49"/>
      <c r="L3482" s="49"/>
      <c r="M3482" s="49"/>
      <c r="N3482" s="49"/>
      <c r="O3482" s="49"/>
      <c r="P3482" s="49"/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  <c r="AA3482" s="49"/>
      <c r="AB3482" s="49"/>
      <c r="AC3482" s="49"/>
      <c r="AD3482" s="49"/>
    </row>
    <row r="3483" spans="1:30">
      <c r="A3483" s="49"/>
      <c r="B3483" s="49"/>
      <c r="C3483" s="49"/>
      <c r="D3483" s="49"/>
      <c r="E3483" s="49"/>
      <c r="F3483" s="49"/>
      <c r="G3483" s="49"/>
      <c r="H3483" s="49"/>
      <c r="I3483" s="49"/>
      <c r="J3483" s="49"/>
      <c r="K3483" s="49"/>
      <c r="L3483" s="49"/>
      <c r="M3483" s="49"/>
      <c r="N3483" s="49"/>
      <c r="O3483" s="49"/>
      <c r="P3483" s="49"/>
      <c r="Q3483" s="49"/>
      <c r="R3483" s="49"/>
      <c r="S3483" s="49"/>
      <c r="T3483" s="49"/>
      <c r="U3483" s="49"/>
      <c r="V3483" s="49"/>
      <c r="W3483" s="49"/>
      <c r="X3483" s="49"/>
      <c r="Y3483" s="49"/>
      <c r="Z3483" s="49"/>
      <c r="AA3483" s="49"/>
      <c r="AB3483" s="49"/>
      <c r="AC3483" s="49"/>
      <c r="AD3483" s="49"/>
    </row>
    <row r="3484" spans="1:30">
      <c r="A3484" s="49"/>
      <c r="B3484" s="49"/>
      <c r="C3484" s="49"/>
      <c r="D3484" s="49"/>
      <c r="E3484" s="49"/>
      <c r="F3484" s="49"/>
      <c r="G3484" s="49"/>
      <c r="H3484" s="49"/>
      <c r="I3484" s="49"/>
      <c r="J3484" s="49"/>
      <c r="K3484" s="49"/>
      <c r="L3484" s="49"/>
      <c r="M3484" s="49"/>
      <c r="N3484" s="49"/>
      <c r="O3484" s="49"/>
      <c r="P3484" s="49"/>
      <c r="Q3484" s="49"/>
      <c r="R3484" s="49"/>
      <c r="S3484" s="49"/>
      <c r="T3484" s="49"/>
      <c r="U3484" s="49"/>
      <c r="V3484" s="49"/>
      <c r="W3484" s="49"/>
      <c r="X3484" s="49"/>
      <c r="Y3484" s="49"/>
      <c r="Z3484" s="49"/>
      <c r="AA3484" s="49"/>
      <c r="AB3484" s="49"/>
      <c r="AC3484" s="49"/>
      <c r="AD3484" s="49"/>
    </row>
    <row r="3485" spans="1:30">
      <c r="A3485" s="49"/>
      <c r="B3485" s="49"/>
      <c r="C3485" s="49"/>
      <c r="D3485" s="49"/>
      <c r="E3485" s="49"/>
      <c r="F3485" s="49"/>
      <c r="G3485" s="49"/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  <c r="AA3485" s="49"/>
      <c r="AB3485" s="49"/>
      <c r="AC3485" s="49"/>
      <c r="AD3485" s="49"/>
    </row>
    <row r="3486" spans="1:30">
      <c r="A3486" s="49"/>
      <c r="B3486" s="49"/>
      <c r="C3486" s="49"/>
      <c r="D3486" s="49"/>
      <c r="E3486" s="49"/>
      <c r="F3486" s="49"/>
      <c r="G3486" s="49"/>
      <c r="H3486" s="49"/>
      <c r="I3486" s="49"/>
      <c r="J3486" s="49"/>
      <c r="K3486" s="49"/>
      <c r="L3486" s="49"/>
      <c r="M3486" s="49"/>
      <c r="N3486" s="49"/>
      <c r="O3486" s="49"/>
      <c r="P3486" s="49"/>
      <c r="Q3486" s="49"/>
      <c r="R3486" s="49"/>
      <c r="S3486" s="49"/>
      <c r="T3486" s="49"/>
      <c r="U3486" s="49"/>
      <c r="V3486" s="49"/>
      <c r="W3486" s="49"/>
      <c r="X3486" s="49"/>
      <c r="Y3486" s="49"/>
      <c r="Z3486" s="49"/>
      <c r="AA3486" s="49"/>
      <c r="AB3486" s="49"/>
      <c r="AC3486" s="49"/>
      <c r="AD3486" s="49"/>
    </row>
    <row r="3487" spans="1:30">
      <c r="A3487" s="49"/>
      <c r="B3487" s="49"/>
      <c r="C3487" s="49"/>
      <c r="D3487" s="49"/>
      <c r="E3487" s="49"/>
      <c r="F3487" s="49"/>
      <c r="G3487" s="49"/>
      <c r="H3487" s="49"/>
      <c r="I3487" s="49"/>
      <c r="J3487" s="49"/>
      <c r="K3487" s="49"/>
      <c r="L3487" s="49"/>
      <c r="M3487" s="49"/>
      <c r="N3487" s="49"/>
      <c r="O3487" s="49"/>
      <c r="P3487" s="49"/>
      <c r="Q3487" s="49"/>
      <c r="R3487" s="49"/>
      <c r="S3487" s="49"/>
      <c r="T3487" s="49"/>
      <c r="U3487" s="49"/>
      <c r="V3487" s="49"/>
      <c r="W3487" s="49"/>
      <c r="X3487" s="49"/>
      <c r="Y3487" s="49"/>
      <c r="Z3487" s="49"/>
      <c r="AA3487" s="49"/>
      <c r="AB3487" s="49"/>
      <c r="AC3487" s="49"/>
      <c r="AD3487" s="49"/>
    </row>
    <row r="3488" spans="1:30">
      <c r="A3488" s="49"/>
      <c r="B3488" s="49"/>
      <c r="C3488" s="49"/>
      <c r="D3488" s="49"/>
      <c r="E3488" s="49"/>
      <c r="F3488" s="49"/>
      <c r="G3488" s="49"/>
      <c r="H3488" s="49"/>
      <c r="I3488" s="49"/>
      <c r="J3488" s="49"/>
      <c r="K3488" s="49"/>
      <c r="L3488" s="49"/>
      <c r="M3488" s="49"/>
      <c r="N3488" s="49"/>
      <c r="O3488" s="49"/>
      <c r="P3488" s="49"/>
      <c r="Q3488" s="49"/>
      <c r="R3488" s="49"/>
      <c r="S3488" s="49"/>
      <c r="T3488" s="49"/>
      <c r="U3488" s="49"/>
      <c r="V3488" s="49"/>
      <c r="W3488" s="49"/>
      <c r="X3488" s="49"/>
      <c r="Y3488" s="49"/>
      <c r="Z3488" s="49"/>
      <c r="AA3488" s="49"/>
      <c r="AB3488" s="49"/>
      <c r="AC3488" s="49"/>
      <c r="AD3488" s="49"/>
    </row>
    <row r="3489" spans="1:30">
      <c r="A3489" s="49"/>
      <c r="B3489" s="49"/>
      <c r="C3489" s="49"/>
      <c r="D3489" s="49"/>
      <c r="E3489" s="49"/>
      <c r="F3489" s="49"/>
      <c r="G3489" s="49"/>
      <c r="H3489" s="49"/>
      <c r="I3489" s="49"/>
      <c r="J3489" s="49"/>
      <c r="K3489" s="49"/>
      <c r="L3489" s="49"/>
      <c r="M3489" s="49"/>
      <c r="N3489" s="49"/>
      <c r="O3489" s="49"/>
      <c r="P3489" s="49"/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  <c r="AA3489" s="49"/>
      <c r="AB3489" s="49"/>
      <c r="AC3489" s="49"/>
      <c r="AD3489" s="49"/>
    </row>
    <row r="3490" spans="1:30">
      <c r="A3490" s="49"/>
      <c r="B3490" s="49"/>
      <c r="C3490" s="49"/>
      <c r="D3490" s="49"/>
      <c r="E3490" s="49"/>
      <c r="F3490" s="49"/>
      <c r="G3490" s="49"/>
      <c r="H3490" s="49"/>
      <c r="I3490" s="49"/>
      <c r="J3490" s="49"/>
      <c r="K3490" s="49"/>
      <c r="L3490" s="49"/>
      <c r="M3490" s="49"/>
      <c r="N3490" s="49"/>
      <c r="O3490" s="49"/>
      <c r="P3490" s="49"/>
      <c r="Q3490" s="49"/>
      <c r="R3490" s="49"/>
      <c r="S3490" s="49"/>
      <c r="T3490" s="49"/>
      <c r="U3490" s="49"/>
      <c r="V3490" s="49"/>
      <c r="W3490" s="49"/>
      <c r="X3490" s="49"/>
      <c r="Y3490" s="49"/>
      <c r="Z3490" s="49"/>
      <c r="AA3490" s="49"/>
      <c r="AB3490" s="49"/>
      <c r="AC3490" s="49"/>
      <c r="AD3490" s="49"/>
    </row>
    <row r="3491" spans="1:30">
      <c r="A3491" s="49"/>
      <c r="B3491" s="49"/>
      <c r="C3491" s="49"/>
      <c r="D3491" s="49"/>
      <c r="E3491" s="49"/>
      <c r="F3491" s="49"/>
      <c r="G3491" s="49"/>
      <c r="H3491" s="49"/>
      <c r="I3491" s="49"/>
      <c r="J3491" s="49"/>
      <c r="K3491" s="49"/>
      <c r="L3491" s="49"/>
      <c r="M3491" s="49"/>
      <c r="N3491" s="49"/>
      <c r="O3491" s="49"/>
      <c r="P3491" s="49"/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  <c r="AA3491" s="49"/>
      <c r="AB3491" s="49"/>
      <c r="AC3491" s="49"/>
      <c r="AD3491" s="49"/>
    </row>
    <row r="3492" spans="1:30">
      <c r="A3492" s="49"/>
      <c r="B3492" s="49"/>
      <c r="C3492" s="49"/>
      <c r="D3492" s="49"/>
      <c r="E3492" s="49"/>
      <c r="F3492" s="49"/>
      <c r="G3492" s="49"/>
      <c r="H3492" s="49"/>
      <c r="I3492" s="49"/>
      <c r="J3492" s="49"/>
      <c r="K3492" s="49"/>
      <c r="L3492" s="49"/>
      <c r="M3492" s="49"/>
      <c r="N3492" s="49"/>
      <c r="O3492" s="49"/>
      <c r="P3492" s="49"/>
      <c r="Q3492" s="49"/>
      <c r="R3492" s="49"/>
      <c r="S3492" s="49"/>
      <c r="T3492" s="49"/>
      <c r="U3492" s="49"/>
      <c r="V3492" s="49"/>
      <c r="W3492" s="49"/>
      <c r="X3492" s="49"/>
      <c r="Y3492" s="49"/>
      <c r="Z3492" s="49"/>
      <c r="AA3492" s="49"/>
      <c r="AB3492" s="49"/>
      <c r="AC3492" s="49"/>
      <c r="AD3492" s="49"/>
    </row>
    <row r="3493" spans="1:30">
      <c r="A3493" s="49"/>
      <c r="B3493" s="49"/>
      <c r="C3493" s="49"/>
      <c r="D3493" s="49"/>
      <c r="E3493" s="49"/>
      <c r="F3493" s="49"/>
      <c r="G3493" s="49"/>
      <c r="H3493" s="49"/>
      <c r="I3493" s="49"/>
      <c r="J3493" s="49"/>
      <c r="K3493" s="49"/>
      <c r="L3493" s="49"/>
      <c r="M3493" s="49"/>
      <c r="N3493" s="49"/>
      <c r="O3493" s="49"/>
      <c r="P3493" s="49"/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  <c r="AA3493" s="49"/>
      <c r="AB3493" s="49"/>
      <c r="AC3493" s="49"/>
      <c r="AD3493" s="49"/>
    </row>
    <row r="3494" spans="1:30">
      <c r="A3494" s="49"/>
      <c r="B3494" s="49"/>
      <c r="C3494" s="49"/>
      <c r="D3494" s="49"/>
      <c r="E3494" s="49"/>
      <c r="F3494" s="49"/>
      <c r="G3494" s="49"/>
      <c r="H3494" s="49"/>
      <c r="I3494" s="49"/>
      <c r="J3494" s="49"/>
      <c r="K3494" s="49"/>
      <c r="L3494" s="49"/>
      <c r="M3494" s="49"/>
      <c r="N3494" s="49"/>
      <c r="O3494" s="49"/>
      <c r="P3494" s="49"/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  <c r="AA3494" s="49"/>
      <c r="AB3494" s="49"/>
      <c r="AC3494" s="49"/>
      <c r="AD3494" s="49"/>
    </row>
    <row r="3495" spans="1:30">
      <c r="A3495" s="49"/>
      <c r="B3495" s="49"/>
      <c r="C3495" s="49"/>
      <c r="D3495" s="49"/>
      <c r="E3495" s="49"/>
      <c r="F3495" s="49"/>
      <c r="G3495" s="49"/>
      <c r="H3495" s="49"/>
      <c r="I3495" s="49"/>
      <c r="J3495" s="49"/>
      <c r="K3495" s="49"/>
      <c r="L3495" s="49"/>
      <c r="M3495" s="49"/>
      <c r="N3495" s="49"/>
      <c r="O3495" s="49"/>
      <c r="P3495" s="49"/>
      <c r="Q3495" s="49"/>
      <c r="R3495" s="49"/>
      <c r="S3495" s="49"/>
      <c r="T3495" s="49"/>
      <c r="U3495" s="49"/>
      <c r="V3495" s="49"/>
      <c r="W3495" s="49"/>
      <c r="X3495" s="49"/>
      <c r="Y3495" s="49"/>
      <c r="Z3495" s="49"/>
      <c r="AA3495" s="49"/>
      <c r="AB3495" s="49"/>
      <c r="AC3495" s="49"/>
      <c r="AD3495" s="49"/>
    </row>
    <row r="3496" spans="1:30">
      <c r="A3496" s="49"/>
      <c r="B3496" s="49"/>
      <c r="C3496" s="49"/>
      <c r="D3496" s="49"/>
      <c r="E3496" s="49"/>
      <c r="F3496" s="49"/>
      <c r="G3496" s="49"/>
      <c r="H3496" s="49"/>
      <c r="I3496" s="49"/>
      <c r="J3496" s="49"/>
      <c r="K3496" s="49"/>
      <c r="L3496" s="49"/>
      <c r="M3496" s="49"/>
      <c r="N3496" s="49"/>
      <c r="O3496" s="49"/>
      <c r="P3496" s="49"/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  <c r="AA3496" s="49"/>
      <c r="AB3496" s="49"/>
      <c r="AC3496" s="49"/>
      <c r="AD3496" s="49"/>
    </row>
    <row r="3497" spans="1:30">
      <c r="A3497" s="49"/>
      <c r="B3497" s="49"/>
      <c r="C3497" s="49"/>
      <c r="D3497" s="49"/>
      <c r="E3497" s="49"/>
      <c r="F3497" s="49"/>
      <c r="G3497" s="49"/>
      <c r="H3497" s="49"/>
      <c r="I3497" s="49"/>
      <c r="J3497" s="49"/>
      <c r="K3497" s="49"/>
      <c r="L3497" s="49"/>
      <c r="M3497" s="49"/>
      <c r="N3497" s="49"/>
      <c r="O3497" s="49"/>
      <c r="P3497" s="49"/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  <c r="AA3497" s="49"/>
      <c r="AB3497" s="49"/>
      <c r="AC3497" s="49"/>
      <c r="AD3497" s="49"/>
    </row>
    <row r="3498" spans="1:30">
      <c r="A3498" s="49"/>
      <c r="B3498" s="49"/>
      <c r="C3498" s="49"/>
      <c r="D3498" s="49"/>
      <c r="E3498" s="49"/>
      <c r="F3498" s="49"/>
      <c r="G3498" s="49"/>
      <c r="H3498" s="49"/>
      <c r="I3498" s="49"/>
      <c r="J3498" s="49"/>
      <c r="K3498" s="49"/>
      <c r="L3498" s="49"/>
      <c r="M3498" s="49"/>
      <c r="N3498" s="49"/>
      <c r="O3498" s="49"/>
      <c r="P3498" s="49"/>
      <c r="Q3498" s="49"/>
      <c r="R3498" s="49"/>
      <c r="S3498" s="49"/>
      <c r="T3498" s="49"/>
      <c r="U3498" s="49"/>
      <c r="V3498" s="49"/>
      <c r="W3498" s="49"/>
      <c r="X3498" s="49"/>
      <c r="Y3498" s="49"/>
      <c r="Z3498" s="49"/>
      <c r="AA3498" s="49"/>
      <c r="AB3498" s="49"/>
      <c r="AC3498" s="49"/>
      <c r="AD3498" s="49"/>
    </row>
    <row r="3499" spans="1:30">
      <c r="A3499" s="49"/>
      <c r="B3499" s="49"/>
      <c r="C3499" s="49"/>
      <c r="D3499" s="49"/>
      <c r="E3499" s="49"/>
      <c r="F3499" s="49"/>
      <c r="G3499" s="49"/>
      <c r="H3499" s="49"/>
      <c r="I3499" s="49"/>
      <c r="J3499" s="49"/>
      <c r="K3499" s="49"/>
      <c r="L3499" s="49"/>
      <c r="M3499" s="49"/>
      <c r="N3499" s="49"/>
      <c r="O3499" s="49"/>
      <c r="P3499" s="49"/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  <c r="AA3499" s="49"/>
      <c r="AB3499" s="49"/>
      <c r="AC3499" s="49"/>
      <c r="AD3499" s="49"/>
    </row>
    <row r="3500" spans="1:30">
      <c r="A3500" s="49"/>
      <c r="B3500" s="49"/>
      <c r="C3500" s="49"/>
      <c r="D3500" s="49"/>
      <c r="E3500" s="49"/>
      <c r="F3500" s="49"/>
      <c r="G3500" s="49"/>
      <c r="H3500" s="49"/>
      <c r="I3500" s="49"/>
      <c r="J3500" s="49"/>
      <c r="K3500" s="49"/>
      <c r="L3500" s="49"/>
      <c r="M3500" s="49"/>
      <c r="N3500" s="49"/>
      <c r="O3500" s="49"/>
      <c r="P3500" s="49"/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  <c r="AA3500" s="49"/>
      <c r="AB3500" s="49"/>
      <c r="AC3500" s="49"/>
      <c r="AD3500" s="49"/>
    </row>
    <row r="3501" spans="1:30">
      <c r="A3501" s="49"/>
      <c r="B3501" s="49"/>
      <c r="C3501" s="49"/>
      <c r="D3501" s="49"/>
      <c r="E3501" s="49"/>
      <c r="F3501" s="49"/>
      <c r="G3501" s="49"/>
      <c r="H3501" s="49"/>
      <c r="I3501" s="49"/>
      <c r="J3501" s="49"/>
      <c r="K3501" s="49"/>
      <c r="L3501" s="49"/>
      <c r="M3501" s="49"/>
      <c r="N3501" s="49"/>
      <c r="O3501" s="49"/>
      <c r="P3501" s="49"/>
      <c r="Q3501" s="49"/>
      <c r="R3501" s="49"/>
      <c r="S3501" s="49"/>
      <c r="T3501" s="49"/>
      <c r="U3501" s="49"/>
      <c r="V3501" s="49"/>
      <c r="W3501" s="49"/>
      <c r="X3501" s="49"/>
      <c r="Y3501" s="49"/>
      <c r="Z3501" s="49"/>
      <c r="AA3501" s="49"/>
      <c r="AB3501" s="49"/>
      <c r="AC3501" s="49"/>
      <c r="AD3501" s="49"/>
    </row>
    <row r="3502" spans="1:30">
      <c r="A3502" s="49"/>
      <c r="B3502" s="49"/>
      <c r="C3502" s="49"/>
      <c r="D3502" s="49"/>
      <c r="E3502" s="49"/>
      <c r="F3502" s="49"/>
      <c r="G3502" s="49"/>
      <c r="H3502" s="49"/>
      <c r="I3502" s="49"/>
      <c r="J3502" s="49"/>
      <c r="K3502" s="49"/>
      <c r="L3502" s="49"/>
      <c r="M3502" s="49"/>
      <c r="N3502" s="49"/>
      <c r="O3502" s="49"/>
      <c r="P3502" s="49"/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  <c r="AA3502" s="49"/>
      <c r="AB3502" s="49"/>
      <c r="AC3502" s="49"/>
      <c r="AD3502" s="49"/>
    </row>
    <row r="3503" spans="1:30">
      <c r="A3503" s="49"/>
      <c r="B3503" s="49"/>
      <c r="C3503" s="49"/>
      <c r="D3503" s="49"/>
      <c r="E3503" s="49"/>
      <c r="F3503" s="49"/>
      <c r="G3503" s="49"/>
      <c r="H3503" s="49"/>
      <c r="I3503" s="49"/>
      <c r="J3503" s="49"/>
      <c r="K3503" s="49"/>
      <c r="L3503" s="49"/>
      <c r="M3503" s="49"/>
      <c r="N3503" s="49"/>
      <c r="O3503" s="49"/>
      <c r="P3503" s="49"/>
      <c r="Q3503" s="49"/>
      <c r="R3503" s="49"/>
      <c r="S3503" s="49"/>
      <c r="T3503" s="49"/>
      <c r="U3503" s="49"/>
      <c r="V3503" s="49"/>
      <c r="W3503" s="49"/>
      <c r="X3503" s="49"/>
      <c r="Y3503" s="49"/>
      <c r="Z3503" s="49"/>
      <c r="AA3503" s="49"/>
      <c r="AB3503" s="49"/>
      <c r="AC3503" s="49"/>
      <c r="AD3503" s="49"/>
    </row>
    <row r="3504" spans="1:30">
      <c r="A3504" s="49"/>
      <c r="B3504" s="49"/>
      <c r="C3504" s="49"/>
      <c r="D3504" s="49"/>
      <c r="E3504" s="49"/>
      <c r="F3504" s="49"/>
      <c r="G3504" s="49"/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  <c r="AA3504" s="49"/>
      <c r="AB3504" s="49"/>
      <c r="AC3504" s="49"/>
      <c r="AD3504" s="49"/>
    </row>
    <row r="3505" spans="1:30">
      <c r="A3505" s="49"/>
      <c r="B3505" s="49"/>
      <c r="C3505" s="49"/>
      <c r="D3505" s="49"/>
      <c r="E3505" s="49"/>
      <c r="F3505" s="49"/>
      <c r="G3505" s="49"/>
      <c r="H3505" s="49"/>
      <c r="I3505" s="49"/>
      <c r="J3505" s="49"/>
      <c r="K3505" s="49"/>
      <c r="L3505" s="49"/>
      <c r="M3505" s="49"/>
      <c r="N3505" s="49"/>
      <c r="O3505" s="49"/>
      <c r="P3505" s="49"/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  <c r="AA3505" s="49"/>
      <c r="AB3505" s="49"/>
      <c r="AC3505" s="49"/>
      <c r="AD3505" s="49"/>
    </row>
    <row r="3506" spans="1:30">
      <c r="A3506" s="49"/>
      <c r="B3506" s="49"/>
      <c r="C3506" s="49"/>
      <c r="D3506" s="49"/>
      <c r="E3506" s="49"/>
      <c r="F3506" s="49"/>
      <c r="G3506" s="49"/>
      <c r="H3506" s="49"/>
      <c r="I3506" s="49"/>
      <c r="J3506" s="49"/>
      <c r="K3506" s="49"/>
      <c r="L3506" s="49"/>
      <c r="M3506" s="49"/>
      <c r="N3506" s="49"/>
      <c r="O3506" s="49"/>
      <c r="P3506" s="49"/>
      <c r="Q3506" s="49"/>
      <c r="R3506" s="49"/>
      <c r="S3506" s="49"/>
      <c r="T3506" s="49"/>
      <c r="U3506" s="49"/>
      <c r="V3506" s="49"/>
      <c r="W3506" s="49"/>
      <c r="X3506" s="49"/>
      <c r="Y3506" s="49"/>
      <c r="Z3506" s="49"/>
      <c r="AA3506" s="49"/>
      <c r="AB3506" s="49"/>
      <c r="AC3506" s="49"/>
      <c r="AD3506" s="49"/>
    </row>
    <row r="3507" spans="1:30">
      <c r="A3507" s="49"/>
      <c r="B3507" s="49"/>
      <c r="C3507" s="49"/>
      <c r="D3507" s="49"/>
      <c r="E3507" s="49"/>
      <c r="F3507" s="49"/>
      <c r="G3507" s="49"/>
      <c r="H3507" s="49"/>
      <c r="I3507" s="49"/>
      <c r="J3507" s="49"/>
      <c r="K3507" s="49"/>
      <c r="L3507" s="49"/>
      <c r="M3507" s="49"/>
      <c r="N3507" s="49"/>
      <c r="O3507" s="49"/>
      <c r="P3507" s="49"/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  <c r="AA3507" s="49"/>
      <c r="AB3507" s="49"/>
      <c r="AC3507" s="49"/>
      <c r="AD3507" s="49"/>
    </row>
    <row r="3508" spans="1:30">
      <c r="A3508" s="49"/>
      <c r="B3508" s="49"/>
      <c r="C3508" s="49"/>
      <c r="D3508" s="49"/>
      <c r="E3508" s="49"/>
      <c r="F3508" s="49"/>
      <c r="G3508" s="49"/>
      <c r="H3508" s="49"/>
      <c r="I3508" s="49"/>
      <c r="J3508" s="49"/>
      <c r="K3508" s="49"/>
      <c r="L3508" s="49"/>
      <c r="M3508" s="49"/>
      <c r="N3508" s="49"/>
      <c r="O3508" s="49"/>
      <c r="P3508" s="49"/>
      <c r="Q3508" s="49"/>
      <c r="R3508" s="49"/>
      <c r="S3508" s="49"/>
      <c r="T3508" s="49"/>
      <c r="U3508" s="49"/>
      <c r="V3508" s="49"/>
      <c r="W3508" s="49"/>
      <c r="X3508" s="49"/>
      <c r="Y3508" s="49"/>
      <c r="Z3508" s="49"/>
      <c r="AA3508" s="49"/>
      <c r="AB3508" s="49"/>
      <c r="AC3508" s="49"/>
      <c r="AD3508" s="49"/>
    </row>
    <row r="3509" spans="1:30">
      <c r="A3509" s="49"/>
      <c r="B3509" s="49"/>
      <c r="C3509" s="49"/>
      <c r="D3509" s="49"/>
      <c r="E3509" s="49"/>
      <c r="F3509" s="49"/>
      <c r="G3509" s="49"/>
      <c r="H3509" s="49"/>
      <c r="I3509" s="49"/>
      <c r="J3509" s="49"/>
      <c r="K3509" s="49"/>
      <c r="L3509" s="49"/>
      <c r="M3509" s="49"/>
      <c r="N3509" s="49"/>
      <c r="O3509" s="49"/>
      <c r="P3509" s="49"/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  <c r="AA3509" s="49"/>
      <c r="AB3509" s="49"/>
      <c r="AC3509" s="49"/>
      <c r="AD3509" s="49"/>
    </row>
    <row r="3510" spans="1:30">
      <c r="A3510" s="49"/>
      <c r="B3510" s="49"/>
      <c r="C3510" s="49"/>
      <c r="D3510" s="49"/>
      <c r="E3510" s="49"/>
      <c r="F3510" s="49"/>
      <c r="G3510" s="49"/>
      <c r="H3510" s="49"/>
      <c r="I3510" s="49"/>
      <c r="J3510" s="49"/>
      <c r="K3510" s="49"/>
      <c r="L3510" s="49"/>
      <c r="M3510" s="49"/>
      <c r="N3510" s="49"/>
      <c r="O3510" s="49"/>
      <c r="P3510" s="49"/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  <c r="AA3510" s="49"/>
      <c r="AB3510" s="49"/>
      <c r="AC3510" s="49"/>
      <c r="AD3510" s="49"/>
    </row>
    <row r="3511" spans="1:30">
      <c r="A3511" s="49"/>
      <c r="B3511" s="49"/>
      <c r="C3511" s="49"/>
      <c r="D3511" s="49"/>
      <c r="E3511" s="49"/>
      <c r="F3511" s="49"/>
      <c r="G3511" s="49"/>
      <c r="H3511" s="49"/>
      <c r="I3511" s="49"/>
      <c r="J3511" s="49"/>
      <c r="K3511" s="49"/>
      <c r="L3511" s="49"/>
      <c r="M3511" s="49"/>
      <c r="N3511" s="49"/>
      <c r="O3511" s="49"/>
      <c r="P3511" s="49"/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  <c r="AA3511" s="49"/>
      <c r="AB3511" s="49"/>
      <c r="AC3511" s="49"/>
      <c r="AD3511" s="49"/>
    </row>
    <row r="3512" spans="1:30">
      <c r="A3512" s="49"/>
      <c r="B3512" s="49"/>
      <c r="C3512" s="49"/>
      <c r="D3512" s="49"/>
      <c r="E3512" s="49"/>
      <c r="F3512" s="49"/>
      <c r="G3512" s="49"/>
      <c r="H3512" s="49"/>
      <c r="I3512" s="49"/>
      <c r="J3512" s="49"/>
      <c r="K3512" s="49"/>
      <c r="L3512" s="49"/>
      <c r="M3512" s="49"/>
      <c r="N3512" s="49"/>
      <c r="O3512" s="49"/>
      <c r="P3512" s="49"/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  <c r="AA3512" s="49"/>
      <c r="AB3512" s="49"/>
      <c r="AC3512" s="49"/>
      <c r="AD3512" s="49"/>
    </row>
    <row r="3513" spans="1:30">
      <c r="A3513" s="49"/>
      <c r="B3513" s="49"/>
      <c r="C3513" s="49"/>
      <c r="D3513" s="49"/>
      <c r="E3513" s="49"/>
      <c r="F3513" s="49"/>
      <c r="G3513" s="49"/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  <c r="AA3513" s="49"/>
      <c r="AB3513" s="49"/>
      <c r="AC3513" s="49"/>
      <c r="AD3513" s="49"/>
    </row>
    <row r="3514" spans="1:30">
      <c r="A3514" s="49"/>
      <c r="B3514" s="49"/>
      <c r="C3514" s="49"/>
      <c r="D3514" s="49"/>
      <c r="E3514" s="49"/>
      <c r="F3514" s="49"/>
      <c r="G3514" s="49"/>
      <c r="H3514" s="49"/>
      <c r="I3514" s="49"/>
      <c r="J3514" s="49"/>
      <c r="K3514" s="49"/>
      <c r="L3514" s="49"/>
      <c r="M3514" s="49"/>
      <c r="N3514" s="49"/>
      <c r="O3514" s="49"/>
      <c r="P3514" s="49"/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  <c r="AA3514" s="49"/>
      <c r="AB3514" s="49"/>
      <c r="AC3514" s="49"/>
      <c r="AD3514" s="49"/>
    </row>
    <row r="3515" spans="1:30">
      <c r="A3515" s="49"/>
      <c r="B3515" s="49"/>
      <c r="C3515" s="49"/>
      <c r="D3515" s="49"/>
      <c r="E3515" s="49"/>
      <c r="F3515" s="49"/>
      <c r="G3515" s="49"/>
      <c r="H3515" s="49"/>
      <c r="I3515" s="49"/>
      <c r="J3515" s="49"/>
      <c r="K3515" s="49"/>
      <c r="L3515" s="49"/>
      <c r="M3515" s="49"/>
      <c r="N3515" s="49"/>
      <c r="O3515" s="49"/>
      <c r="P3515" s="49"/>
      <c r="Q3515" s="49"/>
      <c r="R3515" s="49"/>
      <c r="S3515" s="49"/>
      <c r="T3515" s="49"/>
      <c r="U3515" s="49"/>
      <c r="V3515" s="49"/>
      <c r="W3515" s="49"/>
      <c r="X3515" s="49"/>
      <c r="Y3515" s="49"/>
      <c r="Z3515" s="49"/>
      <c r="AA3515" s="49"/>
      <c r="AB3515" s="49"/>
      <c r="AC3515" s="49"/>
      <c r="AD3515" s="49"/>
    </row>
    <row r="3516" spans="1:30">
      <c r="A3516" s="49"/>
      <c r="B3516" s="49"/>
      <c r="C3516" s="49"/>
      <c r="D3516" s="49"/>
      <c r="E3516" s="49"/>
      <c r="F3516" s="49"/>
      <c r="G3516" s="49"/>
      <c r="H3516" s="49"/>
      <c r="I3516" s="49"/>
      <c r="J3516" s="49"/>
      <c r="K3516" s="49"/>
      <c r="L3516" s="49"/>
      <c r="M3516" s="49"/>
      <c r="N3516" s="49"/>
      <c r="O3516" s="49"/>
      <c r="P3516" s="49"/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  <c r="AA3516" s="49"/>
      <c r="AB3516" s="49"/>
      <c r="AC3516" s="49"/>
      <c r="AD3516" s="49"/>
    </row>
    <row r="3517" spans="1:30">
      <c r="A3517" s="49"/>
      <c r="B3517" s="49"/>
      <c r="C3517" s="49"/>
      <c r="D3517" s="49"/>
      <c r="E3517" s="49"/>
      <c r="F3517" s="49"/>
      <c r="G3517" s="49"/>
      <c r="H3517" s="49"/>
      <c r="I3517" s="49"/>
      <c r="J3517" s="49"/>
      <c r="K3517" s="49"/>
      <c r="L3517" s="49"/>
      <c r="M3517" s="49"/>
      <c r="N3517" s="49"/>
      <c r="O3517" s="49"/>
      <c r="P3517" s="49"/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  <c r="AA3517" s="49"/>
      <c r="AB3517" s="49"/>
      <c r="AC3517" s="49"/>
      <c r="AD3517" s="49"/>
    </row>
    <row r="3518" spans="1:30">
      <c r="A3518" s="49"/>
      <c r="B3518" s="49"/>
      <c r="C3518" s="49"/>
      <c r="D3518" s="49"/>
      <c r="E3518" s="49"/>
      <c r="F3518" s="49"/>
      <c r="G3518" s="49"/>
      <c r="H3518" s="49"/>
      <c r="I3518" s="49"/>
      <c r="J3518" s="49"/>
      <c r="K3518" s="49"/>
      <c r="L3518" s="49"/>
      <c r="M3518" s="49"/>
      <c r="N3518" s="49"/>
      <c r="O3518" s="49"/>
      <c r="P3518" s="49"/>
      <c r="Q3518" s="49"/>
      <c r="R3518" s="49"/>
      <c r="S3518" s="49"/>
      <c r="T3518" s="49"/>
      <c r="U3518" s="49"/>
      <c r="V3518" s="49"/>
      <c r="W3518" s="49"/>
      <c r="X3518" s="49"/>
      <c r="Y3518" s="49"/>
      <c r="Z3518" s="49"/>
      <c r="AA3518" s="49"/>
      <c r="AB3518" s="49"/>
      <c r="AC3518" s="49"/>
      <c r="AD3518" s="49"/>
    </row>
    <row r="3519" spans="1:30">
      <c r="A3519" s="49"/>
      <c r="B3519" s="49"/>
      <c r="C3519" s="49"/>
      <c r="D3519" s="49"/>
      <c r="E3519" s="49"/>
      <c r="F3519" s="49"/>
      <c r="G3519" s="49"/>
      <c r="H3519" s="49"/>
      <c r="I3519" s="49"/>
      <c r="J3519" s="49"/>
      <c r="K3519" s="49"/>
      <c r="L3519" s="49"/>
      <c r="M3519" s="49"/>
      <c r="N3519" s="49"/>
      <c r="O3519" s="49"/>
      <c r="P3519" s="49"/>
      <c r="Q3519" s="49"/>
      <c r="R3519" s="49"/>
      <c r="S3519" s="49"/>
      <c r="T3519" s="49"/>
      <c r="U3519" s="49"/>
      <c r="V3519" s="49"/>
      <c r="W3519" s="49"/>
      <c r="X3519" s="49"/>
      <c r="Y3519" s="49"/>
      <c r="Z3519" s="49"/>
      <c r="AA3519" s="49"/>
      <c r="AB3519" s="49"/>
      <c r="AC3519" s="49"/>
      <c r="AD3519" s="49"/>
    </row>
    <row r="3520" spans="1:30">
      <c r="A3520" s="49"/>
      <c r="B3520" s="49"/>
      <c r="C3520" s="49"/>
      <c r="D3520" s="49"/>
      <c r="E3520" s="49"/>
      <c r="F3520" s="49"/>
      <c r="G3520" s="49"/>
      <c r="H3520" s="49"/>
      <c r="I3520" s="49"/>
      <c r="J3520" s="49"/>
      <c r="K3520" s="49"/>
      <c r="L3520" s="49"/>
      <c r="M3520" s="49"/>
      <c r="N3520" s="49"/>
      <c r="O3520" s="49"/>
      <c r="P3520" s="49"/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  <c r="AA3520" s="49"/>
      <c r="AB3520" s="49"/>
      <c r="AC3520" s="49"/>
      <c r="AD3520" s="49"/>
    </row>
    <row r="3521" spans="1:30">
      <c r="A3521" s="49"/>
      <c r="B3521" s="49"/>
      <c r="C3521" s="49"/>
      <c r="D3521" s="49"/>
      <c r="E3521" s="49"/>
      <c r="F3521" s="49"/>
      <c r="G3521" s="49"/>
      <c r="H3521" s="49"/>
      <c r="I3521" s="49"/>
      <c r="J3521" s="49"/>
      <c r="K3521" s="49"/>
      <c r="L3521" s="49"/>
      <c r="M3521" s="49"/>
      <c r="N3521" s="49"/>
      <c r="O3521" s="49"/>
      <c r="P3521" s="49"/>
      <c r="Q3521" s="49"/>
      <c r="R3521" s="49"/>
      <c r="S3521" s="49"/>
      <c r="T3521" s="49"/>
      <c r="U3521" s="49"/>
      <c r="V3521" s="49"/>
      <c r="W3521" s="49"/>
      <c r="X3521" s="49"/>
      <c r="Y3521" s="49"/>
      <c r="Z3521" s="49"/>
      <c r="AA3521" s="49"/>
      <c r="AB3521" s="49"/>
      <c r="AC3521" s="49"/>
      <c r="AD3521" s="49"/>
    </row>
    <row r="3522" spans="1:30">
      <c r="A3522" s="49"/>
      <c r="B3522" s="49"/>
      <c r="C3522" s="49"/>
      <c r="D3522" s="49"/>
      <c r="E3522" s="49"/>
      <c r="F3522" s="49"/>
      <c r="G3522" s="49"/>
      <c r="H3522" s="49"/>
      <c r="I3522" s="49"/>
      <c r="J3522" s="49"/>
      <c r="K3522" s="49"/>
      <c r="L3522" s="49"/>
      <c r="M3522" s="49"/>
      <c r="N3522" s="49"/>
      <c r="O3522" s="49"/>
      <c r="P3522" s="49"/>
      <c r="Q3522" s="49"/>
      <c r="R3522" s="49"/>
      <c r="S3522" s="49"/>
      <c r="T3522" s="49"/>
      <c r="U3522" s="49"/>
      <c r="V3522" s="49"/>
      <c r="W3522" s="49"/>
      <c r="X3522" s="49"/>
      <c r="Y3522" s="49"/>
      <c r="Z3522" s="49"/>
      <c r="AA3522" s="49"/>
      <c r="AB3522" s="49"/>
      <c r="AC3522" s="49"/>
      <c r="AD3522" s="49"/>
    </row>
    <row r="3523" spans="1:30">
      <c r="A3523" s="49"/>
      <c r="B3523" s="49"/>
      <c r="C3523" s="49"/>
      <c r="D3523" s="49"/>
      <c r="E3523" s="49"/>
      <c r="F3523" s="49"/>
      <c r="G3523" s="49"/>
      <c r="H3523" s="49"/>
      <c r="I3523" s="49"/>
      <c r="J3523" s="49"/>
      <c r="K3523" s="49"/>
      <c r="L3523" s="49"/>
      <c r="M3523" s="49"/>
      <c r="N3523" s="49"/>
      <c r="O3523" s="49"/>
      <c r="P3523" s="49"/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  <c r="AA3523" s="49"/>
      <c r="AB3523" s="49"/>
      <c r="AC3523" s="49"/>
      <c r="AD3523" s="49"/>
    </row>
    <row r="3524" spans="1:30">
      <c r="A3524" s="49"/>
      <c r="B3524" s="49"/>
      <c r="C3524" s="49"/>
      <c r="D3524" s="49"/>
      <c r="E3524" s="49"/>
      <c r="F3524" s="49"/>
      <c r="G3524" s="49"/>
      <c r="H3524" s="49"/>
      <c r="I3524" s="49"/>
      <c r="J3524" s="49"/>
      <c r="K3524" s="49"/>
      <c r="L3524" s="49"/>
      <c r="M3524" s="49"/>
      <c r="N3524" s="49"/>
      <c r="O3524" s="49"/>
      <c r="P3524" s="49"/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  <c r="AA3524" s="49"/>
      <c r="AB3524" s="49"/>
      <c r="AC3524" s="49"/>
      <c r="AD3524" s="49"/>
    </row>
    <row r="3525" spans="1:30">
      <c r="A3525" s="49"/>
      <c r="B3525" s="49"/>
      <c r="C3525" s="49"/>
      <c r="D3525" s="49"/>
      <c r="E3525" s="49"/>
      <c r="F3525" s="49"/>
      <c r="G3525" s="49"/>
      <c r="H3525" s="49"/>
      <c r="I3525" s="49"/>
      <c r="J3525" s="49"/>
      <c r="K3525" s="49"/>
      <c r="L3525" s="49"/>
      <c r="M3525" s="49"/>
      <c r="N3525" s="49"/>
      <c r="O3525" s="49"/>
      <c r="P3525" s="49"/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  <c r="AA3525" s="49"/>
      <c r="AB3525" s="49"/>
      <c r="AC3525" s="49"/>
      <c r="AD3525" s="49"/>
    </row>
    <row r="3526" spans="1:30">
      <c r="A3526" s="49"/>
      <c r="B3526" s="49"/>
      <c r="C3526" s="49"/>
      <c r="D3526" s="49"/>
      <c r="E3526" s="49"/>
      <c r="F3526" s="49"/>
      <c r="G3526" s="49"/>
      <c r="H3526" s="49"/>
      <c r="I3526" s="49"/>
      <c r="J3526" s="49"/>
      <c r="K3526" s="49"/>
      <c r="L3526" s="49"/>
      <c r="M3526" s="49"/>
      <c r="N3526" s="49"/>
      <c r="O3526" s="49"/>
      <c r="P3526" s="49"/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  <c r="AA3526" s="49"/>
      <c r="AB3526" s="49"/>
      <c r="AC3526" s="49"/>
      <c r="AD3526" s="49"/>
    </row>
    <row r="3527" spans="1:30">
      <c r="A3527" s="49"/>
      <c r="B3527" s="49"/>
      <c r="C3527" s="49"/>
      <c r="D3527" s="49"/>
      <c r="E3527" s="49"/>
      <c r="F3527" s="49"/>
      <c r="G3527" s="49"/>
      <c r="H3527" s="49"/>
      <c r="I3527" s="49"/>
      <c r="J3527" s="49"/>
      <c r="K3527" s="49"/>
      <c r="L3527" s="49"/>
      <c r="M3527" s="49"/>
      <c r="N3527" s="49"/>
      <c r="O3527" s="49"/>
      <c r="P3527" s="49"/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  <c r="AA3527" s="49"/>
      <c r="AB3527" s="49"/>
      <c r="AC3527" s="49"/>
      <c r="AD3527" s="49"/>
    </row>
    <row r="3528" spans="1:30">
      <c r="A3528" s="49"/>
      <c r="B3528" s="49"/>
      <c r="C3528" s="49"/>
      <c r="D3528" s="49"/>
      <c r="E3528" s="49"/>
      <c r="F3528" s="49"/>
      <c r="G3528" s="49"/>
      <c r="H3528" s="49"/>
      <c r="I3528" s="49"/>
      <c r="J3528" s="49"/>
      <c r="K3528" s="49"/>
      <c r="L3528" s="49"/>
      <c r="M3528" s="49"/>
      <c r="N3528" s="49"/>
      <c r="O3528" s="49"/>
      <c r="P3528" s="49"/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  <c r="AA3528" s="49"/>
      <c r="AB3528" s="49"/>
      <c r="AC3528" s="49"/>
      <c r="AD3528" s="49"/>
    </row>
    <row r="3529" spans="1:30">
      <c r="A3529" s="49"/>
      <c r="B3529" s="49"/>
      <c r="C3529" s="49"/>
      <c r="D3529" s="49"/>
      <c r="E3529" s="49"/>
      <c r="F3529" s="49"/>
      <c r="G3529" s="49"/>
      <c r="H3529" s="49"/>
      <c r="I3529" s="49"/>
      <c r="J3529" s="49"/>
      <c r="K3529" s="49"/>
      <c r="L3529" s="49"/>
      <c r="M3529" s="49"/>
      <c r="N3529" s="49"/>
      <c r="O3529" s="49"/>
      <c r="P3529" s="49"/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  <c r="AA3529" s="49"/>
      <c r="AB3529" s="49"/>
      <c r="AC3529" s="49"/>
      <c r="AD3529" s="49"/>
    </row>
    <row r="3530" spans="1:30">
      <c r="A3530" s="49"/>
      <c r="B3530" s="49"/>
      <c r="C3530" s="49"/>
      <c r="D3530" s="49"/>
      <c r="E3530" s="49"/>
      <c r="F3530" s="49"/>
      <c r="G3530" s="49"/>
      <c r="H3530" s="49"/>
      <c r="I3530" s="49"/>
      <c r="J3530" s="49"/>
      <c r="K3530" s="49"/>
      <c r="L3530" s="49"/>
      <c r="M3530" s="49"/>
      <c r="N3530" s="49"/>
      <c r="O3530" s="49"/>
      <c r="P3530" s="49"/>
      <c r="Q3530" s="49"/>
      <c r="R3530" s="49"/>
      <c r="S3530" s="49"/>
      <c r="T3530" s="49"/>
      <c r="U3530" s="49"/>
      <c r="V3530" s="49"/>
      <c r="W3530" s="49"/>
      <c r="X3530" s="49"/>
      <c r="Y3530" s="49"/>
      <c r="Z3530" s="49"/>
      <c r="AA3530" s="49"/>
      <c r="AB3530" s="49"/>
      <c r="AC3530" s="49"/>
      <c r="AD3530" s="49"/>
    </row>
    <row r="3531" spans="1:30">
      <c r="A3531" s="49"/>
      <c r="B3531" s="49"/>
      <c r="C3531" s="49"/>
      <c r="D3531" s="49"/>
      <c r="E3531" s="49"/>
      <c r="F3531" s="49"/>
      <c r="G3531" s="49"/>
      <c r="H3531" s="49"/>
      <c r="I3531" s="49"/>
      <c r="J3531" s="49"/>
      <c r="K3531" s="49"/>
      <c r="L3531" s="49"/>
      <c r="M3531" s="49"/>
      <c r="N3531" s="49"/>
      <c r="O3531" s="49"/>
      <c r="P3531" s="49"/>
      <c r="Q3531" s="49"/>
      <c r="R3531" s="49"/>
      <c r="S3531" s="49"/>
      <c r="T3531" s="49"/>
      <c r="U3531" s="49"/>
      <c r="V3531" s="49"/>
      <c r="W3531" s="49"/>
      <c r="X3531" s="49"/>
      <c r="Y3531" s="49"/>
      <c r="Z3531" s="49"/>
      <c r="AA3531" s="49"/>
      <c r="AB3531" s="49"/>
      <c r="AC3531" s="49"/>
      <c r="AD3531" s="49"/>
    </row>
    <row r="3532" spans="1:30">
      <c r="A3532" s="49"/>
      <c r="B3532" s="49"/>
      <c r="C3532" s="49"/>
      <c r="D3532" s="49"/>
      <c r="E3532" s="49"/>
      <c r="F3532" s="49"/>
      <c r="G3532" s="49"/>
      <c r="H3532" s="49"/>
      <c r="I3532" s="49"/>
      <c r="J3532" s="49"/>
      <c r="K3532" s="49"/>
      <c r="L3532" s="49"/>
      <c r="M3532" s="49"/>
      <c r="N3532" s="49"/>
      <c r="O3532" s="49"/>
      <c r="P3532" s="49"/>
      <c r="Q3532" s="49"/>
      <c r="R3532" s="49"/>
      <c r="S3532" s="49"/>
      <c r="T3532" s="49"/>
      <c r="U3532" s="49"/>
      <c r="V3532" s="49"/>
      <c r="W3532" s="49"/>
      <c r="X3532" s="49"/>
      <c r="Y3532" s="49"/>
      <c r="Z3532" s="49"/>
      <c r="AA3532" s="49"/>
      <c r="AB3532" s="49"/>
      <c r="AC3532" s="49"/>
      <c r="AD3532" s="49"/>
    </row>
    <row r="3533" spans="1:30">
      <c r="A3533" s="49"/>
      <c r="B3533" s="49"/>
      <c r="C3533" s="49"/>
      <c r="D3533" s="49"/>
      <c r="E3533" s="49"/>
      <c r="F3533" s="49"/>
      <c r="G3533" s="49"/>
      <c r="H3533" s="49"/>
      <c r="I3533" s="49"/>
      <c r="J3533" s="49"/>
      <c r="K3533" s="49"/>
      <c r="L3533" s="49"/>
      <c r="M3533" s="49"/>
      <c r="N3533" s="49"/>
      <c r="O3533" s="49"/>
      <c r="P3533" s="49"/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  <c r="AA3533" s="49"/>
      <c r="AB3533" s="49"/>
      <c r="AC3533" s="49"/>
      <c r="AD3533" s="49"/>
    </row>
    <row r="3534" spans="1:30">
      <c r="A3534" s="49"/>
      <c r="B3534" s="49"/>
      <c r="C3534" s="49"/>
      <c r="D3534" s="49"/>
      <c r="E3534" s="49"/>
      <c r="F3534" s="49"/>
      <c r="G3534" s="49"/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/>
      <c r="S3534" s="49"/>
      <c r="T3534" s="49"/>
      <c r="U3534" s="49"/>
      <c r="V3534" s="49"/>
      <c r="W3534" s="49"/>
      <c r="X3534" s="49"/>
      <c r="Y3534" s="49"/>
      <c r="Z3534" s="49"/>
      <c r="AA3534" s="49"/>
      <c r="AB3534" s="49"/>
      <c r="AC3534" s="49"/>
      <c r="AD3534" s="49"/>
    </row>
    <row r="3535" spans="1:30">
      <c r="A3535" s="49"/>
      <c r="B3535" s="49"/>
      <c r="C3535" s="49"/>
      <c r="D3535" s="49"/>
      <c r="E3535" s="49"/>
      <c r="F3535" s="49"/>
      <c r="G3535" s="49"/>
      <c r="H3535" s="49"/>
      <c r="I3535" s="49"/>
      <c r="J3535" s="49"/>
      <c r="K3535" s="49"/>
      <c r="L3535" s="49"/>
      <c r="M3535" s="49"/>
      <c r="N3535" s="49"/>
      <c r="O3535" s="49"/>
      <c r="P3535" s="49"/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  <c r="AA3535" s="49"/>
      <c r="AB3535" s="49"/>
      <c r="AC3535" s="49"/>
      <c r="AD3535" s="49"/>
    </row>
    <row r="3536" spans="1:30">
      <c r="A3536" s="49"/>
      <c r="B3536" s="49"/>
      <c r="C3536" s="49"/>
      <c r="D3536" s="49"/>
      <c r="E3536" s="49"/>
      <c r="F3536" s="49"/>
      <c r="G3536" s="49"/>
      <c r="H3536" s="49"/>
      <c r="I3536" s="49"/>
      <c r="J3536" s="49"/>
      <c r="K3536" s="49"/>
      <c r="L3536" s="49"/>
      <c r="M3536" s="49"/>
      <c r="N3536" s="49"/>
      <c r="O3536" s="49"/>
      <c r="P3536" s="49"/>
      <c r="Q3536" s="49"/>
      <c r="R3536" s="49"/>
      <c r="S3536" s="49"/>
      <c r="T3536" s="49"/>
      <c r="U3536" s="49"/>
      <c r="V3536" s="49"/>
      <c r="W3536" s="49"/>
      <c r="X3536" s="49"/>
      <c r="Y3536" s="49"/>
      <c r="Z3536" s="49"/>
      <c r="AA3536" s="49"/>
      <c r="AB3536" s="49"/>
      <c r="AC3536" s="49"/>
      <c r="AD3536" s="49"/>
    </row>
    <row r="3537" spans="1:30">
      <c r="A3537" s="49"/>
      <c r="B3537" s="49"/>
      <c r="C3537" s="49"/>
      <c r="D3537" s="49"/>
      <c r="E3537" s="49"/>
      <c r="F3537" s="49"/>
      <c r="G3537" s="49"/>
      <c r="H3537" s="49"/>
      <c r="I3537" s="49"/>
      <c r="J3537" s="49"/>
      <c r="K3537" s="49"/>
      <c r="L3537" s="49"/>
      <c r="M3537" s="49"/>
      <c r="N3537" s="49"/>
      <c r="O3537" s="49"/>
      <c r="P3537" s="49"/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  <c r="AA3537" s="49"/>
      <c r="AB3537" s="49"/>
      <c r="AC3537" s="49"/>
      <c r="AD3537" s="49"/>
    </row>
    <row r="3538" spans="1:30">
      <c r="A3538" s="49"/>
      <c r="B3538" s="49"/>
      <c r="C3538" s="49"/>
      <c r="D3538" s="49"/>
      <c r="E3538" s="49"/>
      <c r="F3538" s="49"/>
      <c r="G3538" s="49"/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  <c r="AA3538" s="49"/>
      <c r="AB3538" s="49"/>
      <c r="AC3538" s="49"/>
      <c r="AD3538" s="49"/>
    </row>
    <row r="3539" spans="1:30">
      <c r="A3539" s="49"/>
      <c r="B3539" s="49"/>
      <c r="C3539" s="49"/>
      <c r="D3539" s="49"/>
      <c r="E3539" s="49"/>
      <c r="F3539" s="49"/>
      <c r="G3539" s="49"/>
      <c r="H3539" s="49"/>
      <c r="I3539" s="49"/>
      <c r="J3539" s="49"/>
      <c r="K3539" s="49"/>
      <c r="L3539" s="49"/>
      <c r="M3539" s="49"/>
      <c r="N3539" s="49"/>
      <c r="O3539" s="49"/>
      <c r="P3539" s="49"/>
      <c r="Q3539" s="49"/>
      <c r="R3539" s="49"/>
      <c r="S3539" s="49"/>
      <c r="T3539" s="49"/>
      <c r="U3539" s="49"/>
      <c r="V3539" s="49"/>
      <c r="W3539" s="49"/>
      <c r="X3539" s="49"/>
      <c r="Y3539" s="49"/>
      <c r="Z3539" s="49"/>
      <c r="AA3539" s="49"/>
      <c r="AB3539" s="49"/>
      <c r="AC3539" s="49"/>
      <c r="AD3539" s="49"/>
    </row>
    <row r="3540" spans="1:30">
      <c r="A3540" s="49"/>
      <c r="B3540" s="49"/>
      <c r="C3540" s="49"/>
      <c r="D3540" s="49"/>
      <c r="E3540" s="49"/>
      <c r="F3540" s="49"/>
      <c r="G3540" s="49"/>
      <c r="H3540" s="49"/>
      <c r="I3540" s="49"/>
      <c r="J3540" s="49"/>
      <c r="K3540" s="49"/>
      <c r="L3540" s="49"/>
      <c r="M3540" s="49"/>
      <c r="N3540" s="49"/>
      <c r="O3540" s="49"/>
      <c r="P3540" s="49"/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  <c r="AA3540" s="49"/>
      <c r="AB3540" s="49"/>
      <c r="AC3540" s="49"/>
      <c r="AD3540" s="49"/>
    </row>
    <row r="3541" spans="1:30">
      <c r="A3541" s="49"/>
      <c r="B3541" s="49"/>
      <c r="C3541" s="49"/>
      <c r="D3541" s="49"/>
      <c r="E3541" s="49"/>
      <c r="F3541" s="49"/>
      <c r="G3541" s="49"/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  <c r="AA3541" s="49"/>
      <c r="AB3541" s="49"/>
      <c r="AC3541" s="49"/>
      <c r="AD3541" s="49"/>
    </row>
    <row r="3542" spans="1:30">
      <c r="A3542" s="49"/>
      <c r="B3542" s="49"/>
      <c r="C3542" s="49"/>
      <c r="D3542" s="49"/>
      <c r="E3542" s="49"/>
      <c r="F3542" s="49"/>
      <c r="G3542" s="49"/>
      <c r="H3542" s="49"/>
      <c r="I3542" s="49"/>
      <c r="J3542" s="49"/>
      <c r="K3542" s="49"/>
      <c r="L3542" s="49"/>
      <c r="M3542" s="49"/>
      <c r="N3542" s="49"/>
      <c r="O3542" s="49"/>
      <c r="P3542" s="49"/>
      <c r="Q3542" s="49"/>
      <c r="R3542" s="49"/>
      <c r="S3542" s="49"/>
      <c r="T3542" s="49"/>
      <c r="U3542" s="49"/>
      <c r="V3542" s="49"/>
      <c r="W3542" s="49"/>
      <c r="X3542" s="49"/>
      <c r="Y3542" s="49"/>
      <c r="Z3542" s="49"/>
      <c r="AA3542" s="49"/>
      <c r="AB3542" s="49"/>
      <c r="AC3542" s="49"/>
      <c r="AD3542" s="49"/>
    </row>
    <row r="3543" spans="1:30">
      <c r="A3543" s="49"/>
      <c r="B3543" s="49"/>
      <c r="C3543" s="49"/>
      <c r="D3543" s="49"/>
      <c r="E3543" s="49"/>
      <c r="F3543" s="49"/>
      <c r="G3543" s="49"/>
      <c r="H3543" s="49"/>
      <c r="I3543" s="49"/>
      <c r="J3543" s="49"/>
      <c r="K3543" s="49"/>
      <c r="L3543" s="49"/>
      <c r="M3543" s="49"/>
      <c r="N3543" s="49"/>
      <c r="O3543" s="49"/>
      <c r="P3543" s="49"/>
      <c r="Q3543" s="49"/>
      <c r="R3543" s="49"/>
      <c r="S3543" s="49"/>
      <c r="T3543" s="49"/>
      <c r="U3543" s="49"/>
      <c r="V3543" s="49"/>
      <c r="W3543" s="49"/>
      <c r="X3543" s="49"/>
      <c r="Y3543" s="49"/>
      <c r="Z3543" s="49"/>
      <c r="AA3543" s="49"/>
      <c r="AB3543" s="49"/>
      <c r="AC3543" s="49"/>
      <c r="AD3543" s="49"/>
    </row>
    <row r="3544" spans="1:30">
      <c r="A3544" s="49"/>
      <c r="B3544" s="49"/>
      <c r="C3544" s="49"/>
      <c r="D3544" s="49"/>
      <c r="E3544" s="49"/>
      <c r="F3544" s="49"/>
      <c r="G3544" s="49"/>
      <c r="H3544" s="49"/>
      <c r="I3544" s="49"/>
      <c r="J3544" s="49"/>
      <c r="K3544" s="49"/>
      <c r="L3544" s="49"/>
      <c r="M3544" s="49"/>
      <c r="N3544" s="49"/>
      <c r="O3544" s="49"/>
      <c r="P3544" s="49"/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  <c r="AA3544" s="49"/>
      <c r="AB3544" s="49"/>
      <c r="AC3544" s="49"/>
      <c r="AD3544" s="49"/>
    </row>
    <row r="3545" spans="1:30">
      <c r="A3545" s="49"/>
      <c r="B3545" s="49"/>
      <c r="C3545" s="49"/>
      <c r="D3545" s="49"/>
      <c r="E3545" s="49"/>
      <c r="F3545" s="49"/>
      <c r="G3545" s="49"/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  <c r="AA3545" s="49"/>
      <c r="AB3545" s="49"/>
      <c r="AC3545" s="49"/>
      <c r="AD3545" s="49"/>
    </row>
    <row r="3546" spans="1:30">
      <c r="A3546" s="49"/>
      <c r="B3546" s="49"/>
      <c r="C3546" s="49"/>
      <c r="D3546" s="49"/>
      <c r="E3546" s="49"/>
      <c r="F3546" s="49"/>
      <c r="G3546" s="49"/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  <c r="U3546" s="49"/>
      <c r="V3546" s="49"/>
      <c r="W3546" s="49"/>
      <c r="X3546" s="49"/>
      <c r="Y3546" s="49"/>
      <c r="Z3546" s="49"/>
      <c r="AA3546" s="49"/>
      <c r="AB3546" s="49"/>
      <c r="AC3546" s="49"/>
      <c r="AD3546" s="49"/>
    </row>
    <row r="3547" spans="1:30">
      <c r="A3547" s="49"/>
      <c r="B3547" s="49"/>
      <c r="C3547" s="49"/>
      <c r="D3547" s="49"/>
      <c r="E3547" s="49"/>
      <c r="F3547" s="49"/>
      <c r="G3547" s="49"/>
      <c r="H3547" s="49"/>
      <c r="I3547" s="49"/>
      <c r="J3547" s="49"/>
      <c r="K3547" s="49"/>
      <c r="L3547" s="49"/>
      <c r="M3547" s="49"/>
      <c r="N3547" s="49"/>
      <c r="O3547" s="49"/>
      <c r="P3547" s="49"/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  <c r="AA3547" s="49"/>
      <c r="AB3547" s="49"/>
      <c r="AC3547" s="49"/>
      <c r="AD3547" s="49"/>
    </row>
    <row r="3548" spans="1:30">
      <c r="A3548" s="49"/>
      <c r="B3548" s="49"/>
      <c r="C3548" s="49"/>
      <c r="D3548" s="49"/>
      <c r="E3548" s="49"/>
      <c r="F3548" s="49"/>
      <c r="G3548" s="49"/>
      <c r="H3548" s="49"/>
      <c r="I3548" s="49"/>
      <c r="J3548" s="49"/>
      <c r="K3548" s="49"/>
      <c r="L3548" s="49"/>
      <c r="M3548" s="49"/>
      <c r="N3548" s="49"/>
      <c r="O3548" s="49"/>
      <c r="P3548" s="49"/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  <c r="AA3548" s="49"/>
      <c r="AB3548" s="49"/>
      <c r="AC3548" s="49"/>
      <c r="AD3548" s="49"/>
    </row>
    <row r="3549" spans="1:30">
      <c r="A3549" s="49"/>
      <c r="B3549" s="49"/>
      <c r="C3549" s="49"/>
      <c r="D3549" s="49"/>
      <c r="E3549" s="49"/>
      <c r="F3549" s="49"/>
      <c r="G3549" s="49"/>
      <c r="H3549" s="49"/>
      <c r="I3549" s="49"/>
      <c r="J3549" s="49"/>
      <c r="K3549" s="49"/>
      <c r="L3549" s="49"/>
      <c r="M3549" s="49"/>
      <c r="N3549" s="49"/>
      <c r="O3549" s="49"/>
      <c r="P3549" s="49"/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  <c r="AA3549" s="49"/>
      <c r="AB3549" s="49"/>
      <c r="AC3549" s="49"/>
      <c r="AD3549" s="49"/>
    </row>
    <row r="3550" spans="1:30">
      <c r="A3550" s="49"/>
      <c r="B3550" s="49"/>
      <c r="C3550" s="49"/>
      <c r="D3550" s="49"/>
      <c r="E3550" s="49"/>
      <c r="F3550" s="49"/>
      <c r="G3550" s="49"/>
      <c r="H3550" s="49"/>
      <c r="I3550" s="49"/>
      <c r="J3550" s="49"/>
      <c r="K3550" s="49"/>
      <c r="L3550" s="49"/>
      <c r="M3550" s="49"/>
      <c r="N3550" s="49"/>
      <c r="O3550" s="49"/>
      <c r="P3550" s="49"/>
      <c r="Q3550" s="49"/>
      <c r="R3550" s="49"/>
      <c r="S3550" s="49"/>
      <c r="T3550" s="49"/>
      <c r="U3550" s="49"/>
      <c r="V3550" s="49"/>
      <c r="W3550" s="49"/>
      <c r="X3550" s="49"/>
      <c r="Y3550" s="49"/>
      <c r="Z3550" s="49"/>
      <c r="AA3550" s="49"/>
      <c r="AB3550" s="49"/>
      <c r="AC3550" s="49"/>
      <c r="AD3550" s="49"/>
    </row>
    <row r="3551" spans="1:30">
      <c r="A3551" s="49"/>
      <c r="B3551" s="49"/>
      <c r="C3551" s="49"/>
      <c r="D3551" s="49"/>
      <c r="E3551" s="49"/>
      <c r="F3551" s="49"/>
      <c r="G3551" s="49"/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  <c r="AA3551" s="49"/>
      <c r="AB3551" s="49"/>
      <c r="AC3551" s="49"/>
      <c r="AD3551" s="49"/>
    </row>
    <row r="3552" spans="1:30">
      <c r="A3552" s="49"/>
      <c r="B3552" s="49"/>
      <c r="C3552" s="49"/>
      <c r="D3552" s="49"/>
      <c r="E3552" s="49"/>
      <c r="F3552" s="49"/>
      <c r="G3552" s="49"/>
      <c r="H3552" s="49"/>
      <c r="I3552" s="49"/>
      <c r="J3552" s="49"/>
      <c r="K3552" s="49"/>
      <c r="L3552" s="49"/>
      <c r="M3552" s="49"/>
      <c r="N3552" s="49"/>
      <c r="O3552" s="49"/>
      <c r="P3552" s="49"/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  <c r="AA3552" s="49"/>
      <c r="AB3552" s="49"/>
      <c r="AC3552" s="49"/>
      <c r="AD3552" s="49"/>
    </row>
    <row r="3553" spans="1:30">
      <c r="A3553" s="49"/>
      <c r="B3553" s="49"/>
      <c r="C3553" s="49"/>
      <c r="D3553" s="49"/>
      <c r="E3553" s="49"/>
      <c r="F3553" s="49"/>
      <c r="G3553" s="49"/>
      <c r="H3553" s="49"/>
      <c r="I3553" s="49"/>
      <c r="J3553" s="49"/>
      <c r="K3553" s="49"/>
      <c r="L3553" s="49"/>
      <c r="M3553" s="49"/>
      <c r="N3553" s="49"/>
      <c r="O3553" s="49"/>
      <c r="P3553" s="49"/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  <c r="AA3553" s="49"/>
      <c r="AB3553" s="49"/>
      <c r="AC3553" s="49"/>
      <c r="AD3553" s="49"/>
    </row>
    <row r="3554" spans="1:30">
      <c r="A3554" s="49"/>
      <c r="B3554" s="49"/>
      <c r="C3554" s="49"/>
      <c r="D3554" s="49"/>
      <c r="E3554" s="49"/>
      <c r="F3554" s="49"/>
      <c r="G3554" s="49"/>
      <c r="H3554" s="49"/>
      <c r="I3554" s="49"/>
      <c r="J3554" s="49"/>
      <c r="K3554" s="49"/>
      <c r="L3554" s="49"/>
      <c r="M3554" s="49"/>
      <c r="N3554" s="49"/>
      <c r="O3554" s="49"/>
      <c r="P3554" s="49"/>
      <c r="Q3554" s="49"/>
      <c r="R3554" s="49"/>
      <c r="S3554" s="49"/>
      <c r="T3554" s="49"/>
      <c r="U3554" s="49"/>
      <c r="V3554" s="49"/>
      <c r="W3554" s="49"/>
      <c r="X3554" s="49"/>
      <c r="Y3554" s="49"/>
      <c r="Z3554" s="49"/>
      <c r="AA3554" s="49"/>
      <c r="AB3554" s="49"/>
      <c r="AC3554" s="49"/>
      <c r="AD3554" s="49"/>
    </row>
    <row r="3555" spans="1:30">
      <c r="A3555" s="49"/>
      <c r="B3555" s="49"/>
      <c r="C3555" s="49"/>
      <c r="D3555" s="49"/>
      <c r="E3555" s="49"/>
      <c r="F3555" s="49"/>
      <c r="G3555" s="49"/>
      <c r="H3555" s="49"/>
      <c r="I3555" s="49"/>
      <c r="J3555" s="49"/>
      <c r="K3555" s="49"/>
      <c r="L3555" s="49"/>
      <c r="M3555" s="49"/>
      <c r="N3555" s="49"/>
      <c r="O3555" s="49"/>
      <c r="P3555" s="49"/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  <c r="AA3555" s="49"/>
      <c r="AB3555" s="49"/>
      <c r="AC3555" s="49"/>
      <c r="AD3555" s="49"/>
    </row>
    <row r="3556" spans="1:30">
      <c r="A3556" s="49"/>
      <c r="B3556" s="49"/>
      <c r="C3556" s="49"/>
      <c r="D3556" s="49"/>
      <c r="E3556" s="49"/>
      <c r="F3556" s="49"/>
      <c r="G3556" s="49"/>
      <c r="H3556" s="49"/>
      <c r="I3556" s="49"/>
      <c r="J3556" s="49"/>
      <c r="K3556" s="49"/>
      <c r="L3556" s="49"/>
      <c r="M3556" s="49"/>
      <c r="N3556" s="49"/>
      <c r="O3556" s="49"/>
      <c r="P3556" s="49"/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  <c r="AA3556" s="49"/>
      <c r="AB3556" s="49"/>
      <c r="AC3556" s="49"/>
      <c r="AD3556" s="49"/>
    </row>
    <row r="3557" spans="1:30">
      <c r="A3557" s="49"/>
      <c r="B3557" s="49"/>
      <c r="C3557" s="49"/>
      <c r="D3557" s="49"/>
      <c r="E3557" s="49"/>
      <c r="F3557" s="49"/>
      <c r="G3557" s="49"/>
      <c r="H3557" s="49"/>
      <c r="I3557" s="49"/>
      <c r="J3557" s="49"/>
      <c r="K3557" s="49"/>
      <c r="L3557" s="49"/>
      <c r="M3557" s="49"/>
      <c r="N3557" s="49"/>
      <c r="O3557" s="49"/>
      <c r="P3557" s="49"/>
      <c r="Q3557" s="49"/>
      <c r="R3557" s="49"/>
      <c r="S3557" s="49"/>
      <c r="T3557" s="49"/>
      <c r="U3557" s="49"/>
      <c r="V3557" s="49"/>
      <c r="W3557" s="49"/>
      <c r="X3557" s="49"/>
      <c r="Y3557" s="49"/>
      <c r="Z3557" s="49"/>
      <c r="AA3557" s="49"/>
      <c r="AB3557" s="49"/>
      <c r="AC3557" s="49"/>
      <c r="AD3557" s="49"/>
    </row>
    <row r="3558" spans="1:30">
      <c r="A3558" s="49"/>
      <c r="B3558" s="49"/>
      <c r="C3558" s="49"/>
      <c r="D3558" s="49"/>
      <c r="E3558" s="49"/>
      <c r="F3558" s="49"/>
      <c r="G3558" s="49"/>
      <c r="H3558" s="49"/>
      <c r="I3558" s="49"/>
      <c r="J3558" s="49"/>
      <c r="K3558" s="49"/>
      <c r="L3558" s="49"/>
      <c r="M3558" s="49"/>
      <c r="N3558" s="49"/>
      <c r="O3558" s="49"/>
      <c r="P3558" s="49"/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  <c r="AA3558" s="49"/>
      <c r="AB3558" s="49"/>
      <c r="AC3558" s="49"/>
      <c r="AD3558" s="49"/>
    </row>
    <row r="3559" spans="1:30">
      <c r="A3559" s="49"/>
      <c r="B3559" s="49"/>
      <c r="C3559" s="49"/>
      <c r="D3559" s="49"/>
      <c r="E3559" s="49"/>
      <c r="F3559" s="49"/>
      <c r="G3559" s="49"/>
      <c r="H3559" s="49"/>
      <c r="I3559" s="49"/>
      <c r="J3559" s="49"/>
      <c r="K3559" s="49"/>
      <c r="L3559" s="49"/>
      <c r="M3559" s="49"/>
      <c r="N3559" s="49"/>
      <c r="O3559" s="49"/>
      <c r="P3559" s="49"/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  <c r="AA3559" s="49"/>
      <c r="AB3559" s="49"/>
      <c r="AC3559" s="49"/>
      <c r="AD3559" s="49"/>
    </row>
    <row r="3560" spans="1:30">
      <c r="A3560" s="49"/>
      <c r="B3560" s="49"/>
      <c r="C3560" s="49"/>
      <c r="D3560" s="49"/>
      <c r="E3560" s="49"/>
      <c r="F3560" s="49"/>
      <c r="G3560" s="49"/>
      <c r="H3560" s="49"/>
      <c r="I3560" s="49"/>
      <c r="J3560" s="49"/>
      <c r="K3560" s="49"/>
      <c r="L3560" s="49"/>
      <c r="M3560" s="49"/>
      <c r="N3560" s="49"/>
      <c r="O3560" s="49"/>
      <c r="P3560" s="49"/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  <c r="AA3560" s="49"/>
      <c r="AB3560" s="49"/>
      <c r="AC3560" s="49"/>
      <c r="AD3560" s="49"/>
    </row>
    <row r="3561" spans="1:30">
      <c r="A3561" s="49"/>
      <c r="B3561" s="49"/>
      <c r="C3561" s="49"/>
      <c r="D3561" s="49"/>
      <c r="E3561" s="49"/>
      <c r="F3561" s="49"/>
      <c r="G3561" s="49"/>
      <c r="H3561" s="49"/>
      <c r="I3561" s="49"/>
      <c r="J3561" s="49"/>
      <c r="K3561" s="49"/>
      <c r="L3561" s="49"/>
      <c r="M3561" s="49"/>
      <c r="N3561" s="49"/>
      <c r="O3561" s="49"/>
      <c r="P3561" s="49"/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  <c r="AA3561" s="49"/>
      <c r="AB3561" s="49"/>
      <c r="AC3561" s="49"/>
      <c r="AD3561" s="49"/>
    </row>
    <row r="3562" spans="1:30">
      <c r="A3562" s="49"/>
      <c r="B3562" s="49"/>
      <c r="C3562" s="49"/>
      <c r="D3562" s="49"/>
      <c r="E3562" s="49"/>
      <c r="F3562" s="49"/>
      <c r="G3562" s="49"/>
      <c r="H3562" s="49"/>
      <c r="I3562" s="49"/>
      <c r="J3562" s="49"/>
      <c r="K3562" s="49"/>
      <c r="L3562" s="49"/>
      <c r="M3562" s="49"/>
      <c r="N3562" s="49"/>
      <c r="O3562" s="49"/>
      <c r="P3562" s="49"/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  <c r="AA3562" s="49"/>
      <c r="AB3562" s="49"/>
      <c r="AC3562" s="49"/>
      <c r="AD3562" s="49"/>
    </row>
    <row r="3563" spans="1:30">
      <c r="A3563" s="49"/>
      <c r="B3563" s="49"/>
      <c r="C3563" s="49"/>
      <c r="D3563" s="49"/>
      <c r="E3563" s="49"/>
      <c r="F3563" s="49"/>
      <c r="G3563" s="49"/>
      <c r="H3563" s="49"/>
      <c r="I3563" s="49"/>
      <c r="J3563" s="49"/>
      <c r="K3563" s="49"/>
      <c r="L3563" s="49"/>
      <c r="M3563" s="49"/>
      <c r="N3563" s="49"/>
      <c r="O3563" s="49"/>
      <c r="P3563" s="49"/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  <c r="AA3563" s="49"/>
      <c r="AB3563" s="49"/>
      <c r="AC3563" s="49"/>
      <c r="AD3563" s="49"/>
    </row>
    <row r="3564" spans="1:30">
      <c r="A3564" s="49"/>
      <c r="B3564" s="49"/>
      <c r="C3564" s="49"/>
      <c r="D3564" s="49"/>
      <c r="E3564" s="49"/>
      <c r="F3564" s="49"/>
      <c r="G3564" s="49"/>
      <c r="H3564" s="49"/>
      <c r="I3564" s="49"/>
      <c r="J3564" s="49"/>
      <c r="K3564" s="49"/>
      <c r="L3564" s="49"/>
      <c r="M3564" s="49"/>
      <c r="N3564" s="49"/>
      <c r="O3564" s="49"/>
      <c r="P3564" s="49"/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  <c r="AA3564" s="49"/>
      <c r="AB3564" s="49"/>
      <c r="AC3564" s="49"/>
      <c r="AD3564" s="49"/>
    </row>
    <row r="3565" spans="1:30">
      <c r="A3565" s="49"/>
      <c r="B3565" s="49"/>
      <c r="C3565" s="49"/>
      <c r="D3565" s="49"/>
      <c r="E3565" s="49"/>
      <c r="F3565" s="49"/>
      <c r="G3565" s="49"/>
      <c r="H3565" s="49"/>
      <c r="I3565" s="49"/>
      <c r="J3565" s="49"/>
      <c r="K3565" s="49"/>
      <c r="L3565" s="49"/>
      <c r="M3565" s="49"/>
      <c r="N3565" s="49"/>
      <c r="O3565" s="49"/>
      <c r="P3565" s="49"/>
      <c r="Q3565" s="49"/>
      <c r="R3565" s="49"/>
      <c r="S3565" s="49"/>
      <c r="T3565" s="49"/>
      <c r="U3565" s="49"/>
      <c r="V3565" s="49"/>
      <c r="W3565" s="49"/>
      <c r="X3565" s="49"/>
      <c r="Y3565" s="49"/>
      <c r="Z3565" s="49"/>
      <c r="AA3565" s="49"/>
      <c r="AB3565" s="49"/>
      <c r="AC3565" s="49"/>
      <c r="AD3565" s="49"/>
    </row>
    <row r="3566" spans="1:30">
      <c r="A3566" s="49"/>
      <c r="B3566" s="49"/>
      <c r="C3566" s="49"/>
      <c r="D3566" s="49"/>
      <c r="E3566" s="49"/>
      <c r="F3566" s="49"/>
      <c r="G3566" s="49"/>
      <c r="H3566" s="49"/>
      <c r="I3566" s="49"/>
      <c r="J3566" s="49"/>
      <c r="K3566" s="49"/>
      <c r="L3566" s="49"/>
      <c r="M3566" s="49"/>
      <c r="N3566" s="49"/>
      <c r="O3566" s="49"/>
      <c r="P3566" s="49"/>
      <c r="Q3566" s="49"/>
      <c r="R3566" s="49"/>
      <c r="S3566" s="49"/>
      <c r="T3566" s="49"/>
      <c r="U3566" s="49"/>
      <c r="V3566" s="49"/>
      <c r="W3566" s="49"/>
      <c r="X3566" s="49"/>
      <c r="Y3566" s="49"/>
      <c r="Z3566" s="49"/>
      <c r="AA3566" s="49"/>
      <c r="AB3566" s="49"/>
      <c r="AC3566" s="49"/>
      <c r="AD3566" s="49"/>
    </row>
    <row r="3567" spans="1:30">
      <c r="A3567" s="49"/>
      <c r="B3567" s="49"/>
      <c r="C3567" s="49"/>
      <c r="D3567" s="49"/>
      <c r="E3567" s="49"/>
      <c r="F3567" s="49"/>
      <c r="G3567" s="49"/>
      <c r="H3567" s="49"/>
      <c r="I3567" s="49"/>
      <c r="J3567" s="49"/>
      <c r="K3567" s="49"/>
      <c r="L3567" s="49"/>
      <c r="M3567" s="49"/>
      <c r="N3567" s="49"/>
      <c r="O3567" s="49"/>
      <c r="P3567" s="49"/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  <c r="AA3567" s="49"/>
      <c r="AB3567" s="49"/>
      <c r="AC3567" s="49"/>
      <c r="AD3567" s="49"/>
    </row>
    <row r="3568" spans="1:30">
      <c r="A3568" s="49"/>
      <c r="B3568" s="49"/>
      <c r="C3568" s="49"/>
      <c r="D3568" s="49"/>
      <c r="E3568" s="49"/>
      <c r="F3568" s="49"/>
      <c r="G3568" s="49"/>
      <c r="H3568" s="49"/>
      <c r="I3568" s="49"/>
      <c r="J3568" s="49"/>
      <c r="K3568" s="49"/>
      <c r="L3568" s="49"/>
      <c r="M3568" s="49"/>
      <c r="N3568" s="49"/>
      <c r="O3568" s="49"/>
      <c r="P3568" s="49"/>
      <c r="Q3568" s="49"/>
      <c r="R3568" s="49"/>
      <c r="S3568" s="49"/>
      <c r="T3568" s="49"/>
      <c r="U3568" s="49"/>
      <c r="V3568" s="49"/>
      <c r="W3568" s="49"/>
      <c r="X3568" s="49"/>
      <c r="Y3568" s="49"/>
      <c r="Z3568" s="49"/>
      <c r="AA3568" s="49"/>
      <c r="AB3568" s="49"/>
      <c r="AC3568" s="49"/>
      <c r="AD3568" s="49"/>
    </row>
    <row r="3569" spans="1:30">
      <c r="A3569" s="49"/>
      <c r="B3569" s="49"/>
      <c r="C3569" s="49"/>
      <c r="D3569" s="49"/>
      <c r="E3569" s="49"/>
      <c r="F3569" s="49"/>
      <c r="G3569" s="49"/>
      <c r="H3569" s="49"/>
      <c r="I3569" s="49"/>
      <c r="J3569" s="49"/>
      <c r="K3569" s="49"/>
      <c r="L3569" s="49"/>
      <c r="M3569" s="49"/>
      <c r="N3569" s="49"/>
      <c r="O3569" s="49"/>
      <c r="P3569" s="49"/>
      <c r="Q3569" s="49"/>
      <c r="R3569" s="49"/>
      <c r="S3569" s="49"/>
      <c r="T3569" s="49"/>
      <c r="U3569" s="49"/>
      <c r="V3569" s="49"/>
      <c r="W3569" s="49"/>
      <c r="X3569" s="49"/>
      <c r="Y3569" s="49"/>
      <c r="Z3569" s="49"/>
      <c r="AA3569" s="49"/>
      <c r="AB3569" s="49"/>
      <c r="AC3569" s="49"/>
      <c r="AD3569" s="49"/>
    </row>
    <row r="3570" spans="1:30">
      <c r="A3570" s="49"/>
      <c r="B3570" s="49"/>
      <c r="C3570" s="49"/>
      <c r="D3570" s="49"/>
      <c r="E3570" s="49"/>
      <c r="F3570" s="49"/>
      <c r="G3570" s="49"/>
      <c r="H3570" s="49"/>
      <c r="I3570" s="49"/>
      <c r="J3570" s="49"/>
      <c r="K3570" s="49"/>
      <c r="L3570" s="49"/>
      <c r="M3570" s="49"/>
      <c r="N3570" s="49"/>
      <c r="O3570" s="49"/>
      <c r="P3570" s="49"/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  <c r="AA3570" s="49"/>
      <c r="AB3570" s="49"/>
      <c r="AC3570" s="49"/>
      <c r="AD3570" s="49"/>
    </row>
    <row r="3571" spans="1:30">
      <c r="A3571" s="49"/>
      <c r="B3571" s="49"/>
      <c r="C3571" s="49"/>
      <c r="D3571" s="49"/>
      <c r="E3571" s="49"/>
      <c r="F3571" s="49"/>
      <c r="G3571" s="49"/>
      <c r="H3571" s="49"/>
      <c r="I3571" s="49"/>
      <c r="J3571" s="49"/>
      <c r="K3571" s="49"/>
      <c r="L3571" s="49"/>
      <c r="M3571" s="49"/>
      <c r="N3571" s="49"/>
      <c r="O3571" s="49"/>
      <c r="P3571" s="49"/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  <c r="AA3571" s="49"/>
      <c r="AB3571" s="49"/>
      <c r="AC3571" s="49"/>
      <c r="AD3571" s="49"/>
    </row>
    <row r="3572" spans="1:30">
      <c r="A3572" s="49"/>
      <c r="B3572" s="49"/>
      <c r="C3572" s="49"/>
      <c r="D3572" s="49"/>
      <c r="E3572" s="49"/>
      <c r="F3572" s="49"/>
      <c r="G3572" s="49"/>
      <c r="H3572" s="49"/>
      <c r="I3572" s="49"/>
      <c r="J3572" s="49"/>
      <c r="K3572" s="49"/>
      <c r="L3572" s="49"/>
      <c r="M3572" s="49"/>
      <c r="N3572" s="49"/>
      <c r="O3572" s="49"/>
      <c r="P3572" s="49"/>
      <c r="Q3572" s="49"/>
      <c r="R3572" s="49"/>
      <c r="S3572" s="49"/>
      <c r="T3572" s="49"/>
      <c r="U3572" s="49"/>
      <c r="V3572" s="49"/>
      <c r="W3572" s="49"/>
      <c r="X3572" s="49"/>
      <c r="Y3572" s="49"/>
      <c r="Z3572" s="49"/>
      <c r="AA3572" s="49"/>
      <c r="AB3572" s="49"/>
      <c r="AC3572" s="49"/>
      <c r="AD3572" s="49"/>
    </row>
    <row r="3573" spans="1:30">
      <c r="A3573" s="49"/>
      <c r="B3573" s="49"/>
      <c r="C3573" s="49"/>
      <c r="D3573" s="49"/>
      <c r="E3573" s="49"/>
      <c r="F3573" s="49"/>
      <c r="G3573" s="49"/>
      <c r="H3573" s="49"/>
      <c r="I3573" s="49"/>
      <c r="J3573" s="49"/>
      <c r="K3573" s="49"/>
      <c r="L3573" s="49"/>
      <c r="M3573" s="49"/>
      <c r="N3573" s="49"/>
      <c r="O3573" s="49"/>
      <c r="P3573" s="49"/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  <c r="AA3573" s="49"/>
      <c r="AB3573" s="49"/>
      <c r="AC3573" s="49"/>
      <c r="AD3573" s="49"/>
    </row>
    <row r="3574" spans="1:30">
      <c r="A3574" s="49"/>
      <c r="B3574" s="49"/>
      <c r="C3574" s="49"/>
      <c r="D3574" s="49"/>
      <c r="E3574" s="49"/>
      <c r="F3574" s="49"/>
      <c r="G3574" s="49"/>
      <c r="H3574" s="49"/>
      <c r="I3574" s="49"/>
      <c r="J3574" s="49"/>
      <c r="K3574" s="49"/>
      <c r="L3574" s="49"/>
      <c r="M3574" s="49"/>
      <c r="N3574" s="49"/>
      <c r="O3574" s="49"/>
      <c r="P3574" s="49"/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  <c r="AA3574" s="49"/>
      <c r="AB3574" s="49"/>
      <c r="AC3574" s="49"/>
      <c r="AD3574" s="49"/>
    </row>
    <row r="3575" spans="1:30">
      <c r="A3575" s="49"/>
      <c r="B3575" s="49"/>
      <c r="C3575" s="49"/>
      <c r="D3575" s="49"/>
      <c r="E3575" s="49"/>
      <c r="F3575" s="49"/>
      <c r="G3575" s="49"/>
      <c r="H3575" s="49"/>
      <c r="I3575" s="49"/>
      <c r="J3575" s="49"/>
      <c r="K3575" s="49"/>
      <c r="L3575" s="49"/>
      <c r="M3575" s="49"/>
      <c r="N3575" s="49"/>
      <c r="O3575" s="49"/>
      <c r="P3575" s="49"/>
      <c r="Q3575" s="49"/>
      <c r="R3575" s="49"/>
      <c r="S3575" s="49"/>
      <c r="T3575" s="49"/>
      <c r="U3575" s="49"/>
      <c r="V3575" s="49"/>
      <c r="W3575" s="49"/>
      <c r="X3575" s="49"/>
      <c r="Y3575" s="49"/>
      <c r="Z3575" s="49"/>
      <c r="AA3575" s="49"/>
      <c r="AB3575" s="49"/>
      <c r="AC3575" s="49"/>
      <c r="AD3575" s="49"/>
    </row>
    <row r="3576" spans="1:30">
      <c r="A3576" s="49"/>
      <c r="B3576" s="49"/>
      <c r="C3576" s="49"/>
      <c r="D3576" s="49"/>
      <c r="E3576" s="49"/>
      <c r="F3576" s="49"/>
      <c r="G3576" s="49"/>
      <c r="H3576" s="49"/>
      <c r="I3576" s="49"/>
      <c r="J3576" s="49"/>
      <c r="K3576" s="49"/>
      <c r="L3576" s="49"/>
      <c r="M3576" s="49"/>
      <c r="N3576" s="49"/>
      <c r="O3576" s="49"/>
      <c r="P3576" s="49"/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  <c r="AA3576" s="49"/>
      <c r="AB3576" s="49"/>
      <c r="AC3576" s="49"/>
      <c r="AD3576" s="49"/>
    </row>
    <row r="3577" spans="1:30">
      <c r="A3577" s="49"/>
      <c r="B3577" s="49"/>
      <c r="C3577" s="49"/>
      <c r="D3577" s="49"/>
      <c r="E3577" s="49"/>
      <c r="F3577" s="49"/>
      <c r="G3577" s="49"/>
      <c r="H3577" s="49"/>
      <c r="I3577" s="49"/>
      <c r="J3577" s="49"/>
      <c r="K3577" s="49"/>
      <c r="L3577" s="49"/>
      <c r="M3577" s="49"/>
      <c r="N3577" s="49"/>
      <c r="O3577" s="49"/>
      <c r="P3577" s="49"/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  <c r="AA3577" s="49"/>
      <c r="AB3577" s="49"/>
      <c r="AC3577" s="49"/>
      <c r="AD3577" s="49"/>
    </row>
    <row r="3578" spans="1:30">
      <c r="A3578" s="49"/>
      <c r="B3578" s="49"/>
      <c r="C3578" s="49"/>
      <c r="D3578" s="49"/>
      <c r="E3578" s="49"/>
      <c r="F3578" s="49"/>
      <c r="G3578" s="49"/>
      <c r="H3578" s="49"/>
      <c r="I3578" s="49"/>
      <c r="J3578" s="49"/>
      <c r="K3578" s="49"/>
      <c r="L3578" s="49"/>
      <c r="M3578" s="49"/>
      <c r="N3578" s="49"/>
      <c r="O3578" s="49"/>
      <c r="P3578" s="49"/>
      <c r="Q3578" s="49"/>
      <c r="R3578" s="49"/>
      <c r="S3578" s="49"/>
      <c r="T3578" s="49"/>
      <c r="U3578" s="49"/>
      <c r="V3578" s="49"/>
      <c r="W3578" s="49"/>
      <c r="X3578" s="49"/>
      <c r="Y3578" s="49"/>
      <c r="Z3578" s="49"/>
      <c r="AA3578" s="49"/>
      <c r="AB3578" s="49"/>
      <c r="AC3578" s="49"/>
      <c r="AD3578" s="49"/>
    </row>
    <row r="3579" spans="1:30">
      <c r="A3579" s="49"/>
      <c r="B3579" s="49"/>
      <c r="C3579" s="49"/>
      <c r="D3579" s="49"/>
      <c r="E3579" s="49"/>
      <c r="F3579" s="49"/>
      <c r="G3579" s="49"/>
      <c r="H3579" s="49"/>
      <c r="I3579" s="49"/>
      <c r="J3579" s="49"/>
      <c r="K3579" s="49"/>
      <c r="L3579" s="49"/>
      <c r="M3579" s="49"/>
      <c r="N3579" s="49"/>
      <c r="O3579" s="49"/>
      <c r="P3579" s="49"/>
      <c r="Q3579" s="49"/>
      <c r="R3579" s="49"/>
      <c r="S3579" s="49"/>
      <c r="T3579" s="49"/>
      <c r="U3579" s="49"/>
      <c r="V3579" s="49"/>
      <c r="W3579" s="49"/>
      <c r="X3579" s="49"/>
      <c r="Y3579" s="49"/>
      <c r="Z3579" s="49"/>
      <c r="AA3579" s="49"/>
      <c r="AB3579" s="49"/>
      <c r="AC3579" s="49"/>
      <c r="AD3579" s="49"/>
    </row>
    <row r="3580" spans="1:30">
      <c r="A3580" s="49"/>
      <c r="B3580" s="49"/>
      <c r="C3580" s="49"/>
      <c r="D3580" s="49"/>
      <c r="E3580" s="49"/>
      <c r="F3580" s="49"/>
      <c r="G3580" s="49"/>
      <c r="H3580" s="49"/>
      <c r="I3580" s="49"/>
      <c r="J3580" s="49"/>
      <c r="K3580" s="49"/>
      <c r="L3580" s="49"/>
      <c r="M3580" s="49"/>
      <c r="N3580" s="49"/>
      <c r="O3580" s="49"/>
      <c r="P3580" s="49"/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  <c r="AA3580" s="49"/>
      <c r="AB3580" s="49"/>
      <c r="AC3580" s="49"/>
      <c r="AD3580" s="49"/>
    </row>
    <row r="3581" spans="1:30">
      <c r="A3581" s="49"/>
      <c r="B3581" s="49"/>
      <c r="C3581" s="49"/>
      <c r="D3581" s="49"/>
      <c r="E3581" s="49"/>
      <c r="F3581" s="49"/>
      <c r="G3581" s="49"/>
      <c r="H3581" s="49"/>
      <c r="I3581" s="49"/>
      <c r="J3581" s="49"/>
      <c r="K3581" s="49"/>
      <c r="L3581" s="49"/>
      <c r="M3581" s="49"/>
      <c r="N3581" s="49"/>
      <c r="O3581" s="49"/>
      <c r="P3581" s="49"/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  <c r="AA3581" s="49"/>
      <c r="AB3581" s="49"/>
      <c r="AC3581" s="49"/>
      <c r="AD3581" s="49"/>
    </row>
    <row r="3582" spans="1:30">
      <c r="A3582" s="49"/>
      <c r="B3582" s="49"/>
      <c r="C3582" s="49"/>
      <c r="D3582" s="49"/>
      <c r="E3582" s="49"/>
      <c r="F3582" s="49"/>
      <c r="G3582" s="49"/>
      <c r="H3582" s="49"/>
      <c r="I3582" s="49"/>
      <c r="J3582" s="49"/>
      <c r="K3582" s="49"/>
      <c r="L3582" s="49"/>
      <c r="M3582" s="49"/>
      <c r="N3582" s="49"/>
      <c r="O3582" s="49"/>
      <c r="P3582" s="49"/>
      <c r="Q3582" s="49"/>
      <c r="R3582" s="49"/>
      <c r="S3582" s="49"/>
      <c r="T3582" s="49"/>
      <c r="U3582" s="49"/>
      <c r="V3582" s="49"/>
      <c r="W3582" s="49"/>
      <c r="X3582" s="49"/>
      <c r="Y3582" s="49"/>
      <c r="Z3582" s="49"/>
      <c r="AA3582" s="49"/>
      <c r="AB3582" s="49"/>
      <c r="AC3582" s="49"/>
      <c r="AD3582" s="49"/>
    </row>
    <row r="3583" spans="1:30">
      <c r="A3583" s="49"/>
      <c r="B3583" s="49"/>
      <c r="C3583" s="49"/>
      <c r="D3583" s="49"/>
      <c r="E3583" s="49"/>
      <c r="F3583" s="49"/>
      <c r="G3583" s="49"/>
      <c r="H3583" s="49"/>
      <c r="I3583" s="49"/>
      <c r="J3583" s="49"/>
      <c r="K3583" s="49"/>
      <c r="L3583" s="49"/>
      <c r="M3583" s="49"/>
      <c r="N3583" s="49"/>
      <c r="O3583" s="49"/>
      <c r="P3583" s="49"/>
      <c r="Q3583" s="49"/>
      <c r="R3583" s="49"/>
      <c r="S3583" s="49"/>
      <c r="T3583" s="49"/>
      <c r="U3583" s="49"/>
      <c r="V3583" s="49"/>
      <c r="W3583" s="49"/>
      <c r="X3583" s="49"/>
      <c r="Y3583" s="49"/>
      <c r="Z3583" s="49"/>
      <c r="AA3583" s="49"/>
      <c r="AB3583" s="49"/>
      <c r="AC3583" s="49"/>
      <c r="AD3583" s="49"/>
    </row>
    <row r="3584" spans="1:30">
      <c r="A3584" s="49"/>
      <c r="B3584" s="49"/>
      <c r="C3584" s="49"/>
      <c r="D3584" s="49"/>
      <c r="E3584" s="49"/>
      <c r="F3584" s="49"/>
      <c r="G3584" s="49"/>
      <c r="H3584" s="49"/>
      <c r="I3584" s="49"/>
      <c r="J3584" s="49"/>
      <c r="K3584" s="49"/>
      <c r="L3584" s="49"/>
      <c r="M3584" s="49"/>
      <c r="N3584" s="49"/>
      <c r="O3584" s="49"/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  <c r="AB3584" s="49"/>
      <c r="AC3584" s="49"/>
      <c r="AD3584" s="49"/>
    </row>
    <row r="3585" spans="1:30">
      <c r="A3585" s="49"/>
      <c r="B3585" s="49"/>
      <c r="C3585" s="49"/>
      <c r="D3585" s="49"/>
      <c r="E3585" s="49"/>
      <c r="F3585" s="49"/>
      <c r="G3585" s="49"/>
      <c r="H3585" s="49"/>
      <c r="I3585" s="49"/>
      <c r="J3585" s="49"/>
      <c r="K3585" s="49"/>
      <c r="L3585" s="49"/>
      <c r="M3585" s="49"/>
      <c r="N3585" s="49"/>
      <c r="O3585" s="49"/>
      <c r="P3585" s="49"/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  <c r="AA3585" s="49"/>
      <c r="AB3585" s="49"/>
      <c r="AC3585" s="49"/>
      <c r="AD3585" s="49"/>
    </row>
    <row r="3586" spans="1:30">
      <c r="A3586" s="49"/>
      <c r="B3586" s="49"/>
      <c r="C3586" s="49"/>
      <c r="D3586" s="49"/>
      <c r="E3586" s="49"/>
      <c r="F3586" s="49"/>
      <c r="G3586" s="49"/>
      <c r="H3586" s="49"/>
      <c r="I3586" s="49"/>
      <c r="J3586" s="49"/>
      <c r="K3586" s="49"/>
      <c r="L3586" s="49"/>
      <c r="M3586" s="49"/>
      <c r="N3586" s="49"/>
      <c r="O3586" s="49"/>
      <c r="P3586" s="49"/>
      <c r="Q3586" s="49"/>
      <c r="R3586" s="49"/>
      <c r="S3586" s="49"/>
      <c r="T3586" s="49"/>
      <c r="U3586" s="49"/>
      <c r="V3586" s="49"/>
      <c r="W3586" s="49"/>
      <c r="X3586" s="49"/>
      <c r="Y3586" s="49"/>
      <c r="Z3586" s="49"/>
      <c r="AA3586" s="49"/>
      <c r="AB3586" s="49"/>
      <c r="AC3586" s="49"/>
      <c r="AD3586" s="49"/>
    </row>
    <row r="3587" spans="1:30">
      <c r="A3587" s="49"/>
      <c r="B3587" s="49"/>
      <c r="C3587" s="49"/>
      <c r="D3587" s="49"/>
      <c r="E3587" s="49"/>
      <c r="F3587" s="49"/>
      <c r="G3587" s="49"/>
      <c r="H3587" s="49"/>
      <c r="I3587" s="49"/>
      <c r="J3587" s="49"/>
      <c r="K3587" s="49"/>
      <c r="L3587" s="49"/>
      <c r="M3587" s="49"/>
      <c r="N3587" s="49"/>
      <c r="O3587" s="49"/>
      <c r="P3587" s="49"/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  <c r="AA3587" s="49"/>
      <c r="AB3587" s="49"/>
      <c r="AC3587" s="49"/>
      <c r="AD3587" s="49"/>
    </row>
    <row r="3588" spans="1:30">
      <c r="A3588" s="49"/>
      <c r="B3588" s="49"/>
      <c r="C3588" s="49"/>
      <c r="D3588" s="49"/>
      <c r="E3588" s="49"/>
      <c r="F3588" s="49"/>
      <c r="G3588" s="49"/>
      <c r="H3588" s="49"/>
      <c r="I3588" s="49"/>
      <c r="J3588" s="49"/>
      <c r="K3588" s="49"/>
      <c r="L3588" s="49"/>
      <c r="M3588" s="49"/>
      <c r="N3588" s="49"/>
      <c r="O3588" s="49"/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  <c r="AA3588" s="49"/>
      <c r="AB3588" s="49"/>
      <c r="AC3588" s="49"/>
      <c r="AD3588" s="49"/>
    </row>
    <row r="3589" spans="1:30">
      <c r="A3589" s="49"/>
      <c r="B3589" s="49"/>
      <c r="C3589" s="49"/>
      <c r="D3589" s="49"/>
      <c r="E3589" s="49"/>
      <c r="F3589" s="49"/>
      <c r="G3589" s="49"/>
      <c r="H3589" s="49"/>
      <c r="I3589" s="49"/>
      <c r="J3589" s="49"/>
      <c r="K3589" s="49"/>
      <c r="L3589" s="49"/>
      <c r="M3589" s="49"/>
      <c r="N3589" s="49"/>
      <c r="O3589" s="49"/>
      <c r="P3589" s="49"/>
      <c r="Q3589" s="49"/>
      <c r="R3589" s="49"/>
      <c r="S3589" s="49"/>
      <c r="T3589" s="49"/>
      <c r="U3589" s="49"/>
      <c r="V3589" s="49"/>
      <c r="W3589" s="49"/>
      <c r="X3589" s="49"/>
      <c r="Y3589" s="49"/>
      <c r="Z3589" s="49"/>
      <c r="AA3589" s="49"/>
      <c r="AB3589" s="49"/>
      <c r="AC3589" s="49"/>
      <c r="AD3589" s="49"/>
    </row>
    <row r="3590" spans="1:30">
      <c r="A3590" s="49"/>
      <c r="B3590" s="49"/>
      <c r="C3590" s="49"/>
      <c r="D3590" s="49"/>
      <c r="E3590" s="49"/>
      <c r="F3590" s="49"/>
      <c r="G3590" s="49"/>
      <c r="H3590" s="49"/>
      <c r="I3590" s="49"/>
      <c r="J3590" s="49"/>
      <c r="K3590" s="49"/>
      <c r="L3590" s="49"/>
      <c r="M3590" s="49"/>
      <c r="N3590" s="49"/>
      <c r="O3590" s="49"/>
      <c r="P3590" s="49"/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  <c r="AA3590" s="49"/>
      <c r="AB3590" s="49"/>
      <c r="AC3590" s="49"/>
      <c r="AD3590" s="49"/>
    </row>
    <row r="3591" spans="1:30">
      <c r="A3591" s="49"/>
      <c r="B3591" s="49"/>
      <c r="C3591" s="49"/>
      <c r="D3591" s="49"/>
      <c r="E3591" s="49"/>
      <c r="F3591" s="49"/>
      <c r="G3591" s="49"/>
      <c r="H3591" s="49"/>
      <c r="I3591" s="49"/>
      <c r="J3591" s="49"/>
      <c r="K3591" s="49"/>
      <c r="L3591" s="49"/>
      <c r="M3591" s="49"/>
      <c r="N3591" s="49"/>
      <c r="O3591" s="49"/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  <c r="AB3591" s="49"/>
      <c r="AC3591" s="49"/>
      <c r="AD3591" s="49"/>
    </row>
    <row r="3592" spans="1:30">
      <c r="A3592" s="49"/>
      <c r="B3592" s="49"/>
      <c r="C3592" s="49"/>
      <c r="D3592" s="49"/>
      <c r="E3592" s="49"/>
      <c r="F3592" s="49"/>
      <c r="G3592" s="49"/>
      <c r="H3592" s="49"/>
      <c r="I3592" s="49"/>
      <c r="J3592" s="49"/>
      <c r="K3592" s="49"/>
      <c r="L3592" s="49"/>
      <c r="M3592" s="49"/>
      <c r="N3592" s="49"/>
      <c r="O3592" s="49"/>
      <c r="P3592" s="49"/>
      <c r="Q3592" s="49"/>
      <c r="R3592" s="49"/>
      <c r="S3592" s="49"/>
      <c r="T3592" s="49"/>
      <c r="U3592" s="49"/>
      <c r="V3592" s="49"/>
      <c r="W3592" s="49"/>
      <c r="X3592" s="49"/>
      <c r="Y3592" s="49"/>
      <c r="Z3592" s="49"/>
      <c r="AA3592" s="49"/>
      <c r="AB3592" s="49"/>
      <c r="AC3592" s="49"/>
      <c r="AD3592" s="49"/>
    </row>
    <row r="3593" spans="1:30">
      <c r="A3593" s="49"/>
      <c r="B3593" s="49"/>
      <c r="C3593" s="49"/>
      <c r="D3593" s="49"/>
      <c r="E3593" s="49"/>
      <c r="F3593" s="49"/>
      <c r="G3593" s="49"/>
      <c r="H3593" s="49"/>
      <c r="I3593" s="49"/>
      <c r="J3593" s="49"/>
      <c r="K3593" s="49"/>
      <c r="L3593" s="49"/>
      <c r="M3593" s="49"/>
      <c r="N3593" s="49"/>
      <c r="O3593" s="49"/>
      <c r="P3593" s="49"/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  <c r="AA3593" s="49"/>
      <c r="AB3593" s="49"/>
      <c r="AC3593" s="49"/>
      <c r="AD3593" s="49"/>
    </row>
    <row r="3594" spans="1:30">
      <c r="A3594" s="49"/>
      <c r="B3594" s="49"/>
      <c r="C3594" s="49"/>
      <c r="D3594" s="49"/>
      <c r="E3594" s="49"/>
      <c r="F3594" s="49"/>
      <c r="G3594" s="49"/>
      <c r="H3594" s="49"/>
      <c r="I3594" s="49"/>
      <c r="J3594" s="49"/>
      <c r="K3594" s="49"/>
      <c r="L3594" s="49"/>
      <c r="M3594" s="49"/>
      <c r="N3594" s="49"/>
      <c r="O3594" s="49"/>
      <c r="P3594" s="49"/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  <c r="AA3594" s="49"/>
      <c r="AB3594" s="49"/>
      <c r="AC3594" s="49"/>
      <c r="AD3594" s="49"/>
    </row>
    <row r="3595" spans="1:30">
      <c r="A3595" s="49"/>
      <c r="B3595" s="49"/>
      <c r="C3595" s="49"/>
      <c r="D3595" s="49"/>
      <c r="E3595" s="49"/>
      <c r="F3595" s="49"/>
      <c r="G3595" s="49"/>
      <c r="H3595" s="49"/>
      <c r="I3595" s="49"/>
      <c r="J3595" s="49"/>
      <c r="K3595" s="49"/>
      <c r="L3595" s="49"/>
      <c r="M3595" s="49"/>
      <c r="N3595" s="49"/>
      <c r="O3595" s="49"/>
      <c r="P3595" s="49"/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  <c r="AA3595" s="49"/>
      <c r="AB3595" s="49"/>
      <c r="AC3595" s="49"/>
      <c r="AD3595" s="49"/>
    </row>
    <row r="3596" spans="1:30">
      <c r="A3596" s="49"/>
      <c r="B3596" s="49"/>
      <c r="C3596" s="49"/>
      <c r="D3596" s="49"/>
      <c r="E3596" s="49"/>
      <c r="F3596" s="49"/>
      <c r="G3596" s="49"/>
      <c r="H3596" s="49"/>
      <c r="I3596" s="49"/>
      <c r="J3596" s="49"/>
      <c r="K3596" s="49"/>
      <c r="L3596" s="49"/>
      <c r="M3596" s="49"/>
      <c r="N3596" s="49"/>
      <c r="O3596" s="49"/>
      <c r="P3596" s="49"/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  <c r="AA3596" s="49"/>
      <c r="AB3596" s="49"/>
      <c r="AC3596" s="49"/>
      <c r="AD3596" s="49"/>
    </row>
    <row r="3597" spans="1:30">
      <c r="A3597" s="49"/>
      <c r="B3597" s="49"/>
      <c r="C3597" s="49"/>
      <c r="D3597" s="49"/>
      <c r="E3597" s="49"/>
      <c r="F3597" s="49"/>
      <c r="G3597" s="49"/>
      <c r="H3597" s="49"/>
      <c r="I3597" s="49"/>
      <c r="J3597" s="49"/>
      <c r="K3597" s="49"/>
      <c r="L3597" s="49"/>
      <c r="M3597" s="49"/>
      <c r="N3597" s="49"/>
      <c r="O3597" s="49"/>
      <c r="P3597" s="49"/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  <c r="AA3597" s="49"/>
      <c r="AB3597" s="49"/>
      <c r="AC3597" s="49"/>
      <c r="AD3597" s="49"/>
    </row>
    <row r="3598" spans="1:30">
      <c r="A3598" s="49"/>
      <c r="B3598" s="49"/>
      <c r="C3598" s="49"/>
      <c r="D3598" s="49"/>
      <c r="E3598" s="49"/>
      <c r="F3598" s="49"/>
      <c r="G3598" s="49"/>
      <c r="H3598" s="49"/>
      <c r="I3598" s="49"/>
      <c r="J3598" s="49"/>
      <c r="K3598" s="49"/>
      <c r="L3598" s="49"/>
      <c r="M3598" s="49"/>
      <c r="N3598" s="49"/>
      <c r="O3598" s="49"/>
      <c r="P3598" s="49"/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  <c r="AA3598" s="49"/>
      <c r="AB3598" s="49"/>
      <c r="AC3598" s="49"/>
      <c r="AD3598" s="49"/>
    </row>
    <row r="3599" spans="1:30">
      <c r="A3599" s="49"/>
      <c r="B3599" s="49"/>
      <c r="C3599" s="49"/>
      <c r="D3599" s="49"/>
      <c r="E3599" s="49"/>
      <c r="F3599" s="49"/>
      <c r="G3599" s="49"/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/>
      <c r="S3599" s="49"/>
      <c r="T3599" s="49"/>
      <c r="U3599" s="49"/>
      <c r="V3599" s="49"/>
      <c r="W3599" s="49"/>
      <c r="X3599" s="49"/>
      <c r="Y3599" s="49"/>
      <c r="Z3599" s="49"/>
      <c r="AA3599" s="49"/>
      <c r="AB3599" s="49"/>
      <c r="AC3599" s="49"/>
      <c r="AD3599" s="49"/>
    </row>
    <row r="3600" spans="1:30">
      <c r="A3600" s="49"/>
      <c r="B3600" s="49"/>
      <c r="C3600" s="49"/>
      <c r="D3600" s="49"/>
      <c r="E3600" s="49"/>
      <c r="F3600" s="49"/>
      <c r="G3600" s="49"/>
      <c r="H3600" s="49"/>
      <c r="I3600" s="49"/>
      <c r="J3600" s="49"/>
      <c r="K3600" s="49"/>
      <c r="L3600" s="49"/>
      <c r="M3600" s="49"/>
      <c r="N3600" s="49"/>
      <c r="O3600" s="49"/>
      <c r="P3600" s="49"/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  <c r="AA3600" s="49"/>
      <c r="AB3600" s="49"/>
      <c r="AC3600" s="49"/>
      <c r="AD3600" s="49"/>
    </row>
    <row r="3601" spans="1:30">
      <c r="A3601" s="49"/>
      <c r="B3601" s="49"/>
      <c r="C3601" s="49"/>
      <c r="D3601" s="49"/>
      <c r="E3601" s="49"/>
      <c r="F3601" s="49"/>
      <c r="G3601" s="49"/>
      <c r="H3601" s="49"/>
      <c r="I3601" s="49"/>
      <c r="J3601" s="49"/>
      <c r="K3601" s="49"/>
      <c r="L3601" s="49"/>
      <c r="M3601" s="49"/>
      <c r="N3601" s="49"/>
      <c r="O3601" s="49"/>
      <c r="P3601" s="49"/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  <c r="AA3601" s="49"/>
      <c r="AB3601" s="49"/>
      <c r="AC3601" s="49"/>
      <c r="AD3601" s="49"/>
    </row>
    <row r="3602" spans="1:30">
      <c r="A3602" s="49"/>
      <c r="B3602" s="49"/>
      <c r="C3602" s="49"/>
      <c r="D3602" s="49"/>
      <c r="E3602" s="49"/>
      <c r="F3602" s="49"/>
      <c r="G3602" s="49"/>
      <c r="H3602" s="49"/>
      <c r="I3602" s="49"/>
      <c r="J3602" s="49"/>
      <c r="K3602" s="49"/>
      <c r="L3602" s="49"/>
      <c r="M3602" s="49"/>
      <c r="N3602" s="49"/>
      <c r="O3602" s="49"/>
      <c r="P3602" s="49"/>
      <c r="Q3602" s="49"/>
      <c r="R3602" s="49"/>
      <c r="S3602" s="49"/>
      <c r="T3602" s="49"/>
      <c r="U3602" s="49"/>
      <c r="V3602" s="49"/>
      <c r="W3602" s="49"/>
      <c r="X3602" s="49"/>
      <c r="Y3602" s="49"/>
      <c r="Z3602" s="49"/>
      <c r="AA3602" s="49"/>
      <c r="AB3602" s="49"/>
      <c r="AC3602" s="49"/>
      <c r="AD3602" s="49"/>
    </row>
    <row r="3603" spans="1:30">
      <c r="A3603" s="49"/>
      <c r="B3603" s="49"/>
      <c r="C3603" s="49"/>
      <c r="D3603" s="49"/>
      <c r="E3603" s="49"/>
      <c r="F3603" s="49"/>
      <c r="G3603" s="49"/>
      <c r="H3603" s="49"/>
      <c r="I3603" s="49"/>
      <c r="J3603" s="49"/>
      <c r="K3603" s="49"/>
      <c r="L3603" s="49"/>
      <c r="M3603" s="49"/>
      <c r="N3603" s="49"/>
      <c r="O3603" s="49"/>
      <c r="P3603" s="49"/>
      <c r="Q3603" s="49"/>
      <c r="R3603" s="49"/>
      <c r="S3603" s="49"/>
      <c r="T3603" s="49"/>
      <c r="U3603" s="49"/>
      <c r="V3603" s="49"/>
      <c r="W3603" s="49"/>
      <c r="X3603" s="49"/>
      <c r="Y3603" s="49"/>
      <c r="Z3603" s="49"/>
      <c r="AA3603" s="49"/>
      <c r="AB3603" s="49"/>
      <c r="AC3603" s="49"/>
      <c r="AD3603" s="49"/>
    </row>
    <row r="3604" spans="1:30">
      <c r="A3604" s="49"/>
      <c r="B3604" s="49"/>
      <c r="C3604" s="49"/>
      <c r="D3604" s="49"/>
      <c r="E3604" s="49"/>
      <c r="F3604" s="49"/>
      <c r="G3604" s="49"/>
      <c r="H3604" s="49"/>
      <c r="I3604" s="49"/>
      <c r="J3604" s="49"/>
      <c r="K3604" s="49"/>
      <c r="L3604" s="49"/>
      <c r="M3604" s="49"/>
      <c r="N3604" s="49"/>
      <c r="O3604" s="49"/>
      <c r="P3604" s="49"/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  <c r="AA3604" s="49"/>
      <c r="AB3604" s="49"/>
      <c r="AC3604" s="49"/>
      <c r="AD3604" s="49"/>
    </row>
    <row r="3605" spans="1:30">
      <c r="A3605" s="49"/>
      <c r="B3605" s="49"/>
      <c r="C3605" s="49"/>
      <c r="D3605" s="49"/>
      <c r="E3605" s="49"/>
      <c r="F3605" s="49"/>
      <c r="G3605" s="49"/>
      <c r="H3605" s="49"/>
      <c r="I3605" s="49"/>
      <c r="J3605" s="49"/>
      <c r="K3605" s="49"/>
      <c r="L3605" s="49"/>
      <c r="M3605" s="49"/>
      <c r="N3605" s="49"/>
      <c r="O3605" s="49"/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  <c r="AB3605" s="49"/>
      <c r="AC3605" s="49"/>
      <c r="AD3605" s="49"/>
    </row>
    <row r="3606" spans="1:30">
      <c r="A3606" s="49"/>
      <c r="B3606" s="49"/>
      <c r="C3606" s="49"/>
      <c r="D3606" s="49"/>
      <c r="E3606" s="49"/>
      <c r="F3606" s="49"/>
      <c r="G3606" s="49"/>
      <c r="H3606" s="49"/>
      <c r="I3606" s="49"/>
      <c r="J3606" s="49"/>
      <c r="K3606" s="49"/>
      <c r="L3606" s="49"/>
      <c r="M3606" s="49"/>
      <c r="N3606" s="49"/>
      <c r="O3606" s="49"/>
      <c r="P3606" s="49"/>
      <c r="Q3606" s="49"/>
      <c r="R3606" s="49"/>
      <c r="S3606" s="49"/>
      <c r="T3606" s="49"/>
      <c r="U3606" s="49"/>
      <c r="V3606" s="49"/>
      <c r="W3606" s="49"/>
      <c r="X3606" s="49"/>
      <c r="Y3606" s="49"/>
      <c r="Z3606" s="49"/>
      <c r="AA3606" s="49"/>
      <c r="AB3606" s="49"/>
      <c r="AC3606" s="49"/>
      <c r="AD3606" s="49"/>
    </row>
    <row r="3607" spans="1:30">
      <c r="A3607" s="49"/>
      <c r="B3607" s="49"/>
      <c r="C3607" s="49"/>
      <c r="D3607" s="49"/>
      <c r="E3607" s="49"/>
      <c r="F3607" s="49"/>
      <c r="G3607" s="49"/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  <c r="AB3607" s="49"/>
      <c r="AC3607" s="49"/>
      <c r="AD3607" s="49"/>
    </row>
    <row r="3608" spans="1:30">
      <c r="A3608" s="49"/>
      <c r="B3608" s="49"/>
      <c r="C3608" s="49"/>
      <c r="D3608" s="49"/>
      <c r="E3608" s="49"/>
      <c r="F3608" s="49"/>
      <c r="G3608" s="49"/>
      <c r="H3608" s="49"/>
      <c r="I3608" s="49"/>
      <c r="J3608" s="49"/>
      <c r="K3608" s="49"/>
      <c r="L3608" s="49"/>
      <c r="M3608" s="49"/>
      <c r="N3608" s="49"/>
      <c r="O3608" s="49"/>
      <c r="P3608" s="49"/>
      <c r="Q3608" s="49"/>
      <c r="R3608" s="49"/>
      <c r="S3608" s="49"/>
      <c r="T3608" s="49"/>
      <c r="U3608" s="49"/>
      <c r="V3608" s="49"/>
      <c r="W3608" s="49"/>
      <c r="X3608" s="49"/>
      <c r="Y3608" s="49"/>
      <c r="Z3608" s="49"/>
      <c r="AA3608" s="49"/>
      <c r="AB3608" s="49"/>
      <c r="AC3608" s="49"/>
      <c r="AD3608" s="49"/>
    </row>
    <row r="3609" spans="1:30">
      <c r="A3609" s="49"/>
      <c r="B3609" s="49"/>
      <c r="C3609" s="49"/>
      <c r="D3609" s="49"/>
      <c r="E3609" s="49"/>
      <c r="F3609" s="49"/>
      <c r="G3609" s="49"/>
      <c r="H3609" s="49"/>
      <c r="I3609" s="49"/>
      <c r="J3609" s="49"/>
      <c r="K3609" s="49"/>
      <c r="L3609" s="49"/>
      <c r="M3609" s="49"/>
      <c r="N3609" s="49"/>
      <c r="O3609" s="49"/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  <c r="AB3609" s="49"/>
      <c r="AC3609" s="49"/>
      <c r="AD3609" s="49"/>
    </row>
    <row r="3610" spans="1:30">
      <c r="A3610" s="49"/>
      <c r="B3610" s="49"/>
      <c r="C3610" s="49"/>
      <c r="D3610" s="49"/>
      <c r="E3610" s="49"/>
      <c r="F3610" s="49"/>
      <c r="G3610" s="49"/>
      <c r="H3610" s="49"/>
      <c r="I3610" s="49"/>
      <c r="J3610" s="49"/>
      <c r="K3610" s="49"/>
      <c r="L3610" s="49"/>
      <c r="M3610" s="49"/>
      <c r="N3610" s="49"/>
      <c r="O3610" s="49"/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  <c r="AA3610" s="49"/>
      <c r="AB3610" s="49"/>
      <c r="AC3610" s="49"/>
      <c r="AD3610" s="49"/>
    </row>
    <row r="3611" spans="1:30">
      <c r="A3611" s="49"/>
      <c r="B3611" s="49"/>
      <c r="C3611" s="49"/>
      <c r="D3611" s="49"/>
      <c r="E3611" s="49"/>
      <c r="F3611" s="49"/>
      <c r="G3611" s="49"/>
      <c r="H3611" s="49"/>
      <c r="I3611" s="49"/>
      <c r="J3611" s="49"/>
      <c r="K3611" s="49"/>
      <c r="L3611" s="49"/>
      <c r="M3611" s="49"/>
      <c r="N3611" s="49"/>
      <c r="O3611" s="49"/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  <c r="AB3611" s="49"/>
      <c r="AC3611" s="49"/>
      <c r="AD3611" s="49"/>
    </row>
    <row r="3612" spans="1:30">
      <c r="A3612" s="49"/>
      <c r="B3612" s="49"/>
      <c r="C3612" s="49"/>
      <c r="D3612" s="49"/>
      <c r="E3612" s="49"/>
      <c r="F3612" s="49"/>
      <c r="G3612" s="49"/>
      <c r="H3612" s="49"/>
      <c r="I3612" s="49"/>
      <c r="J3612" s="49"/>
      <c r="K3612" s="49"/>
      <c r="L3612" s="49"/>
      <c r="M3612" s="49"/>
      <c r="N3612" s="49"/>
      <c r="O3612" s="49"/>
      <c r="P3612" s="49"/>
      <c r="Q3612" s="49"/>
      <c r="R3612" s="49"/>
      <c r="S3612" s="49"/>
      <c r="T3612" s="49"/>
      <c r="U3612" s="49"/>
      <c r="V3612" s="49"/>
      <c r="W3612" s="49"/>
      <c r="X3612" s="49"/>
      <c r="Y3612" s="49"/>
      <c r="Z3612" s="49"/>
      <c r="AA3612" s="49"/>
      <c r="AB3612" s="49"/>
      <c r="AC3612" s="49"/>
      <c r="AD3612" s="49"/>
    </row>
    <row r="3613" spans="1:30">
      <c r="A3613" s="49"/>
      <c r="B3613" s="49"/>
      <c r="C3613" s="49"/>
      <c r="D3613" s="49"/>
      <c r="E3613" s="49"/>
      <c r="F3613" s="49"/>
      <c r="G3613" s="49"/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  <c r="AB3613" s="49"/>
      <c r="AC3613" s="49"/>
      <c r="AD3613" s="49"/>
    </row>
    <row r="3614" spans="1:30">
      <c r="A3614" s="49"/>
      <c r="B3614" s="49"/>
      <c r="C3614" s="49"/>
      <c r="D3614" s="49"/>
      <c r="E3614" s="49"/>
      <c r="F3614" s="49"/>
      <c r="G3614" s="49"/>
      <c r="H3614" s="49"/>
      <c r="I3614" s="49"/>
      <c r="J3614" s="49"/>
      <c r="K3614" s="49"/>
      <c r="L3614" s="49"/>
      <c r="M3614" s="49"/>
      <c r="N3614" s="49"/>
      <c r="O3614" s="49"/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  <c r="AB3614" s="49"/>
      <c r="AC3614" s="49"/>
      <c r="AD3614" s="49"/>
    </row>
    <row r="3615" spans="1:30">
      <c r="A3615" s="49"/>
      <c r="B3615" s="49"/>
      <c r="C3615" s="49"/>
      <c r="D3615" s="49"/>
      <c r="E3615" s="49"/>
      <c r="F3615" s="49"/>
      <c r="G3615" s="49"/>
      <c r="H3615" s="49"/>
      <c r="I3615" s="49"/>
      <c r="J3615" s="49"/>
      <c r="K3615" s="49"/>
      <c r="L3615" s="49"/>
      <c r="M3615" s="49"/>
      <c r="N3615" s="49"/>
      <c r="O3615" s="49"/>
      <c r="P3615" s="49"/>
      <c r="Q3615" s="49"/>
      <c r="R3615" s="49"/>
      <c r="S3615" s="49"/>
      <c r="T3615" s="49"/>
      <c r="U3615" s="49"/>
      <c r="V3615" s="49"/>
      <c r="W3615" s="49"/>
      <c r="X3615" s="49"/>
      <c r="Y3615" s="49"/>
      <c r="Z3615" s="49"/>
      <c r="AA3615" s="49"/>
      <c r="AB3615" s="49"/>
      <c r="AC3615" s="49"/>
      <c r="AD3615" s="49"/>
    </row>
    <row r="3616" spans="1:30">
      <c r="A3616" s="49"/>
      <c r="B3616" s="49"/>
      <c r="C3616" s="49"/>
      <c r="D3616" s="49"/>
      <c r="E3616" s="49"/>
      <c r="F3616" s="49"/>
      <c r="G3616" s="49"/>
      <c r="H3616" s="49"/>
      <c r="I3616" s="49"/>
      <c r="J3616" s="49"/>
      <c r="K3616" s="49"/>
      <c r="L3616" s="49"/>
      <c r="M3616" s="49"/>
      <c r="N3616" s="49"/>
      <c r="O3616" s="49"/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  <c r="AB3616" s="49"/>
      <c r="AC3616" s="49"/>
      <c r="AD3616" s="49"/>
    </row>
    <row r="3617" spans="1:30">
      <c r="A3617" s="49"/>
      <c r="B3617" s="49"/>
      <c r="C3617" s="49"/>
      <c r="D3617" s="49"/>
      <c r="E3617" s="49"/>
      <c r="F3617" s="49"/>
      <c r="G3617" s="49"/>
      <c r="H3617" s="49"/>
      <c r="I3617" s="49"/>
      <c r="J3617" s="49"/>
      <c r="K3617" s="49"/>
      <c r="L3617" s="49"/>
      <c r="M3617" s="49"/>
      <c r="N3617" s="49"/>
      <c r="O3617" s="49"/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  <c r="AA3617" s="49"/>
      <c r="AB3617" s="49"/>
      <c r="AC3617" s="49"/>
      <c r="AD3617" s="49"/>
    </row>
    <row r="3618" spans="1:30">
      <c r="A3618" s="49"/>
      <c r="B3618" s="49"/>
      <c r="C3618" s="49"/>
      <c r="D3618" s="49"/>
      <c r="E3618" s="49"/>
      <c r="F3618" s="49"/>
      <c r="G3618" s="49"/>
      <c r="H3618" s="49"/>
      <c r="I3618" s="49"/>
      <c r="J3618" s="49"/>
      <c r="K3618" s="49"/>
      <c r="L3618" s="49"/>
      <c r="M3618" s="49"/>
      <c r="N3618" s="49"/>
      <c r="O3618" s="49"/>
      <c r="P3618" s="49"/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  <c r="AA3618" s="49"/>
      <c r="AB3618" s="49"/>
      <c r="AC3618" s="49"/>
      <c r="AD3618" s="49"/>
    </row>
    <row r="3619" spans="1:30">
      <c r="A3619" s="49"/>
      <c r="B3619" s="49"/>
      <c r="C3619" s="49"/>
      <c r="D3619" s="49"/>
      <c r="E3619" s="49"/>
      <c r="F3619" s="49"/>
      <c r="G3619" s="49"/>
      <c r="H3619" s="49"/>
      <c r="I3619" s="49"/>
      <c r="J3619" s="49"/>
      <c r="K3619" s="49"/>
      <c r="L3619" s="49"/>
      <c r="M3619" s="49"/>
      <c r="N3619" s="49"/>
      <c r="O3619" s="49"/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  <c r="AB3619" s="49"/>
      <c r="AC3619" s="49"/>
      <c r="AD3619" s="49"/>
    </row>
    <row r="3620" spans="1:30">
      <c r="A3620" s="49"/>
      <c r="B3620" s="49"/>
      <c r="C3620" s="49"/>
      <c r="D3620" s="49"/>
      <c r="E3620" s="49"/>
      <c r="F3620" s="49"/>
      <c r="G3620" s="49"/>
      <c r="H3620" s="49"/>
      <c r="I3620" s="49"/>
      <c r="J3620" s="49"/>
      <c r="K3620" s="49"/>
      <c r="L3620" s="49"/>
      <c r="M3620" s="49"/>
      <c r="N3620" s="49"/>
      <c r="O3620" s="49"/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  <c r="AB3620" s="49"/>
      <c r="AC3620" s="49"/>
      <c r="AD3620" s="49"/>
    </row>
    <row r="3621" spans="1:30">
      <c r="A3621" s="49"/>
      <c r="B3621" s="49"/>
      <c r="C3621" s="49"/>
      <c r="D3621" s="49"/>
      <c r="E3621" s="49"/>
      <c r="F3621" s="49"/>
      <c r="G3621" s="49"/>
      <c r="H3621" s="49"/>
      <c r="I3621" s="49"/>
      <c r="J3621" s="49"/>
      <c r="K3621" s="49"/>
      <c r="L3621" s="49"/>
      <c r="M3621" s="49"/>
      <c r="N3621" s="49"/>
      <c r="O3621" s="49"/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  <c r="AB3621" s="49"/>
      <c r="AC3621" s="49"/>
      <c r="AD3621" s="49"/>
    </row>
    <row r="3622" spans="1:30">
      <c r="A3622" s="49"/>
      <c r="B3622" s="49"/>
      <c r="C3622" s="49"/>
      <c r="D3622" s="49"/>
      <c r="E3622" s="49"/>
      <c r="F3622" s="49"/>
      <c r="G3622" s="49"/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  <c r="AA3622" s="49"/>
      <c r="AB3622" s="49"/>
      <c r="AC3622" s="49"/>
      <c r="AD3622" s="49"/>
    </row>
    <row r="3623" spans="1:30">
      <c r="A3623" s="49"/>
      <c r="B3623" s="49"/>
      <c r="C3623" s="49"/>
      <c r="D3623" s="49"/>
      <c r="E3623" s="49"/>
      <c r="F3623" s="49"/>
      <c r="G3623" s="49"/>
      <c r="H3623" s="49"/>
      <c r="I3623" s="49"/>
      <c r="J3623" s="49"/>
      <c r="K3623" s="49"/>
      <c r="L3623" s="49"/>
      <c r="M3623" s="49"/>
      <c r="N3623" s="49"/>
      <c r="O3623" s="49"/>
      <c r="P3623" s="49"/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  <c r="AA3623" s="49"/>
      <c r="AB3623" s="49"/>
      <c r="AC3623" s="49"/>
      <c r="AD3623" s="49"/>
    </row>
    <row r="3624" spans="1:30">
      <c r="A3624" s="49"/>
      <c r="B3624" s="49"/>
      <c r="C3624" s="49"/>
      <c r="D3624" s="49"/>
      <c r="E3624" s="49"/>
      <c r="F3624" s="49"/>
      <c r="G3624" s="49"/>
      <c r="H3624" s="49"/>
      <c r="I3624" s="49"/>
      <c r="J3624" s="49"/>
      <c r="K3624" s="49"/>
      <c r="L3624" s="49"/>
      <c r="M3624" s="49"/>
      <c r="N3624" s="49"/>
      <c r="O3624" s="49"/>
      <c r="P3624" s="49"/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  <c r="AA3624" s="49"/>
      <c r="AB3624" s="49"/>
      <c r="AC3624" s="49"/>
      <c r="AD3624" s="49"/>
    </row>
    <row r="3625" spans="1:30">
      <c r="A3625" s="49"/>
      <c r="B3625" s="49"/>
      <c r="C3625" s="49"/>
      <c r="D3625" s="49"/>
      <c r="E3625" s="49"/>
      <c r="F3625" s="49"/>
      <c r="G3625" s="49"/>
      <c r="H3625" s="49"/>
      <c r="I3625" s="49"/>
      <c r="J3625" s="49"/>
      <c r="K3625" s="49"/>
      <c r="L3625" s="49"/>
      <c r="M3625" s="49"/>
      <c r="N3625" s="49"/>
      <c r="O3625" s="49"/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  <c r="AA3625" s="49"/>
      <c r="AB3625" s="49"/>
      <c r="AC3625" s="49"/>
      <c r="AD3625" s="49"/>
    </row>
    <row r="3626" spans="1:30">
      <c r="A3626" s="49"/>
      <c r="B3626" s="49"/>
      <c r="C3626" s="49"/>
      <c r="D3626" s="49"/>
      <c r="E3626" s="49"/>
      <c r="F3626" s="49"/>
      <c r="G3626" s="49"/>
      <c r="H3626" s="49"/>
      <c r="I3626" s="49"/>
      <c r="J3626" s="49"/>
      <c r="K3626" s="49"/>
      <c r="L3626" s="49"/>
      <c r="M3626" s="49"/>
      <c r="N3626" s="49"/>
      <c r="O3626" s="49"/>
      <c r="P3626" s="49"/>
      <c r="Q3626" s="49"/>
      <c r="R3626" s="49"/>
      <c r="S3626" s="49"/>
      <c r="T3626" s="49"/>
      <c r="U3626" s="49"/>
      <c r="V3626" s="49"/>
      <c r="W3626" s="49"/>
      <c r="X3626" s="49"/>
      <c r="Y3626" s="49"/>
      <c r="Z3626" s="49"/>
      <c r="AA3626" s="49"/>
      <c r="AB3626" s="49"/>
      <c r="AC3626" s="49"/>
      <c r="AD3626" s="49"/>
    </row>
    <row r="3627" spans="1:30">
      <c r="A3627" s="49"/>
      <c r="B3627" s="49"/>
      <c r="C3627" s="49"/>
      <c r="D3627" s="49"/>
      <c r="E3627" s="49"/>
      <c r="F3627" s="49"/>
      <c r="G3627" s="49"/>
      <c r="H3627" s="49"/>
      <c r="I3627" s="49"/>
      <c r="J3627" s="49"/>
      <c r="K3627" s="49"/>
      <c r="L3627" s="49"/>
      <c r="M3627" s="49"/>
      <c r="N3627" s="49"/>
      <c r="O3627" s="49"/>
      <c r="P3627" s="49"/>
      <c r="Q3627" s="49"/>
      <c r="R3627" s="49"/>
      <c r="S3627" s="49"/>
      <c r="T3627" s="49"/>
      <c r="U3627" s="49"/>
      <c r="V3627" s="49"/>
      <c r="W3627" s="49"/>
      <c r="X3627" s="49"/>
      <c r="Y3627" s="49"/>
      <c r="Z3627" s="49"/>
      <c r="AA3627" s="49"/>
      <c r="AB3627" s="49"/>
      <c r="AC3627" s="49"/>
      <c r="AD3627" s="49"/>
    </row>
    <row r="3628" spans="1:30">
      <c r="A3628" s="49"/>
      <c r="B3628" s="49"/>
      <c r="C3628" s="49"/>
      <c r="D3628" s="49"/>
      <c r="E3628" s="49"/>
      <c r="F3628" s="49"/>
      <c r="G3628" s="49"/>
      <c r="H3628" s="49"/>
      <c r="I3628" s="49"/>
      <c r="J3628" s="49"/>
      <c r="K3628" s="49"/>
      <c r="L3628" s="49"/>
      <c r="M3628" s="49"/>
      <c r="N3628" s="49"/>
      <c r="O3628" s="49"/>
      <c r="P3628" s="49"/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  <c r="AA3628" s="49"/>
      <c r="AB3628" s="49"/>
      <c r="AC3628" s="49"/>
      <c r="AD3628" s="49"/>
    </row>
    <row r="3629" spans="1:30">
      <c r="A3629" s="49"/>
      <c r="B3629" s="49"/>
      <c r="C3629" s="49"/>
      <c r="D3629" s="49"/>
      <c r="E3629" s="49"/>
      <c r="F3629" s="49"/>
      <c r="G3629" s="49"/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  <c r="AB3629" s="49"/>
      <c r="AC3629" s="49"/>
      <c r="AD3629" s="49"/>
    </row>
    <row r="3630" spans="1:30">
      <c r="A3630" s="49"/>
      <c r="B3630" s="49"/>
      <c r="C3630" s="49"/>
      <c r="D3630" s="49"/>
      <c r="E3630" s="49"/>
      <c r="F3630" s="49"/>
      <c r="G3630" s="49"/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  <c r="AB3630" s="49"/>
      <c r="AC3630" s="49"/>
      <c r="AD3630" s="49"/>
    </row>
    <row r="3631" spans="1:30">
      <c r="A3631" s="49"/>
      <c r="B3631" s="49"/>
      <c r="C3631" s="49"/>
      <c r="D3631" s="49"/>
      <c r="E3631" s="49"/>
      <c r="F3631" s="49"/>
      <c r="G3631" s="49"/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  <c r="AB3631" s="49"/>
      <c r="AC3631" s="49"/>
      <c r="AD3631" s="49"/>
    </row>
    <row r="3632" spans="1:30">
      <c r="A3632" s="49"/>
      <c r="B3632" s="49"/>
      <c r="C3632" s="49"/>
      <c r="D3632" s="49"/>
      <c r="E3632" s="49"/>
      <c r="F3632" s="49"/>
      <c r="G3632" s="49"/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  <c r="AB3632" s="49"/>
      <c r="AC3632" s="49"/>
      <c r="AD3632" s="49"/>
    </row>
    <row r="3633" spans="1:30">
      <c r="A3633" s="49"/>
      <c r="B3633" s="49"/>
      <c r="C3633" s="49"/>
      <c r="D3633" s="49"/>
      <c r="E3633" s="49"/>
      <c r="F3633" s="49"/>
      <c r="G3633" s="49"/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  <c r="AB3633" s="49"/>
      <c r="AC3633" s="49"/>
      <c r="AD3633" s="49"/>
    </row>
    <row r="3634" spans="1:30">
      <c r="A3634" s="49"/>
      <c r="B3634" s="49"/>
      <c r="C3634" s="49"/>
      <c r="D3634" s="49"/>
      <c r="E3634" s="49"/>
      <c r="F3634" s="49"/>
      <c r="G3634" s="49"/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  <c r="AB3634" s="49"/>
      <c r="AC3634" s="49"/>
      <c r="AD3634" s="49"/>
    </row>
    <row r="3635" spans="1:30">
      <c r="A3635" s="49"/>
      <c r="B3635" s="49"/>
      <c r="C3635" s="49"/>
      <c r="D3635" s="49"/>
      <c r="E3635" s="49"/>
      <c r="F3635" s="49"/>
      <c r="G3635" s="49"/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  <c r="AA3635" s="49"/>
      <c r="AB3635" s="49"/>
      <c r="AC3635" s="49"/>
      <c r="AD3635" s="49"/>
    </row>
    <row r="3636" spans="1:30">
      <c r="A3636" s="49"/>
      <c r="B3636" s="49"/>
      <c r="C3636" s="49"/>
      <c r="D3636" s="49"/>
      <c r="E3636" s="49"/>
      <c r="F3636" s="49"/>
      <c r="G3636" s="49"/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  <c r="AB3636" s="49"/>
      <c r="AC3636" s="49"/>
      <c r="AD3636" s="49"/>
    </row>
    <row r="3637" spans="1:30">
      <c r="A3637" s="49"/>
      <c r="B3637" s="49"/>
      <c r="C3637" s="49"/>
      <c r="D3637" s="49"/>
      <c r="E3637" s="49"/>
      <c r="F3637" s="49"/>
      <c r="G3637" s="49"/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  <c r="AB3637" s="49"/>
      <c r="AC3637" s="49"/>
      <c r="AD3637" s="49"/>
    </row>
    <row r="3638" spans="1:30">
      <c r="A3638" s="49"/>
      <c r="B3638" s="49"/>
      <c r="C3638" s="49"/>
      <c r="D3638" s="49"/>
      <c r="E3638" s="49"/>
      <c r="F3638" s="49"/>
      <c r="G3638" s="49"/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  <c r="AA3638" s="49"/>
      <c r="AB3638" s="49"/>
      <c r="AC3638" s="49"/>
      <c r="AD3638" s="49"/>
    </row>
    <row r="3639" spans="1:30">
      <c r="A3639" s="49"/>
      <c r="B3639" s="49"/>
      <c r="C3639" s="49"/>
      <c r="D3639" s="49"/>
      <c r="E3639" s="49"/>
      <c r="F3639" s="49"/>
      <c r="G3639" s="49"/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  <c r="AB3639" s="49"/>
      <c r="AC3639" s="49"/>
      <c r="AD3639" s="49"/>
    </row>
    <row r="3640" spans="1:30">
      <c r="A3640" s="49"/>
      <c r="B3640" s="49"/>
      <c r="C3640" s="49"/>
      <c r="D3640" s="49"/>
      <c r="E3640" s="49"/>
      <c r="F3640" s="49"/>
      <c r="G3640" s="49"/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  <c r="AA3640" s="49"/>
      <c r="AB3640" s="49"/>
      <c r="AC3640" s="49"/>
      <c r="AD3640" s="49"/>
    </row>
    <row r="3641" spans="1:30">
      <c r="A3641" s="49"/>
      <c r="B3641" s="49"/>
      <c r="C3641" s="49"/>
      <c r="D3641" s="49"/>
      <c r="E3641" s="49"/>
      <c r="F3641" s="49"/>
      <c r="G3641" s="49"/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  <c r="AB3641" s="49"/>
      <c r="AC3641" s="49"/>
      <c r="AD3641" s="49"/>
    </row>
    <row r="3642" spans="1:30">
      <c r="A3642" s="49"/>
      <c r="B3642" s="49"/>
      <c r="C3642" s="49"/>
      <c r="D3642" s="49"/>
      <c r="E3642" s="49"/>
      <c r="F3642" s="49"/>
      <c r="G3642" s="49"/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  <c r="AB3642" s="49"/>
      <c r="AC3642" s="49"/>
      <c r="AD3642" s="49"/>
    </row>
    <row r="3643" spans="1:30">
      <c r="A3643" s="49"/>
      <c r="B3643" s="49"/>
      <c r="C3643" s="49"/>
      <c r="D3643" s="49"/>
      <c r="E3643" s="49"/>
      <c r="F3643" s="49"/>
      <c r="G3643" s="49"/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  <c r="AB3643" s="49"/>
      <c r="AC3643" s="49"/>
      <c r="AD3643" s="49"/>
    </row>
    <row r="3644" spans="1:30">
      <c r="A3644" s="49"/>
      <c r="B3644" s="49"/>
      <c r="C3644" s="49"/>
      <c r="D3644" s="49"/>
      <c r="E3644" s="49"/>
      <c r="F3644" s="49"/>
      <c r="G3644" s="49"/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  <c r="AB3644" s="49"/>
      <c r="AC3644" s="49"/>
      <c r="AD3644" s="49"/>
    </row>
    <row r="3645" spans="1:30">
      <c r="A3645" s="49"/>
      <c r="B3645" s="49"/>
      <c r="C3645" s="49"/>
      <c r="D3645" s="49"/>
      <c r="E3645" s="49"/>
      <c r="F3645" s="49"/>
      <c r="G3645" s="49"/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  <c r="AB3645" s="49"/>
      <c r="AC3645" s="49"/>
      <c r="AD3645" s="49"/>
    </row>
    <row r="3646" spans="1:30">
      <c r="A3646" s="49"/>
      <c r="B3646" s="49"/>
      <c r="C3646" s="49"/>
      <c r="D3646" s="49"/>
      <c r="E3646" s="49"/>
      <c r="F3646" s="49"/>
      <c r="G3646" s="49"/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  <c r="AA3646" s="49"/>
      <c r="AB3646" s="49"/>
      <c r="AC3646" s="49"/>
      <c r="AD3646" s="49"/>
    </row>
    <row r="3647" spans="1:30">
      <c r="A3647" s="49"/>
      <c r="B3647" s="49"/>
      <c r="C3647" s="49"/>
      <c r="D3647" s="49"/>
      <c r="E3647" s="49"/>
      <c r="F3647" s="49"/>
      <c r="G3647" s="49"/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  <c r="AB3647" s="49"/>
      <c r="AC3647" s="49"/>
      <c r="AD3647" s="49"/>
    </row>
    <row r="3648" spans="1:30">
      <c r="A3648" s="49"/>
      <c r="B3648" s="49"/>
      <c r="C3648" s="49"/>
      <c r="D3648" s="49"/>
      <c r="E3648" s="49"/>
      <c r="F3648" s="49"/>
      <c r="G3648" s="49"/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  <c r="AB3648" s="49"/>
      <c r="AC3648" s="49"/>
      <c r="AD3648" s="49"/>
    </row>
    <row r="3649" spans="1:30">
      <c r="A3649" s="49"/>
      <c r="B3649" s="49"/>
      <c r="C3649" s="49"/>
      <c r="D3649" s="49"/>
      <c r="E3649" s="49"/>
      <c r="F3649" s="49"/>
      <c r="G3649" s="49"/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  <c r="AB3649" s="49"/>
      <c r="AC3649" s="49"/>
      <c r="AD3649" s="49"/>
    </row>
    <row r="3650" spans="1:30">
      <c r="A3650" s="49"/>
      <c r="B3650" s="49"/>
      <c r="C3650" s="49"/>
      <c r="D3650" s="49"/>
      <c r="E3650" s="49"/>
      <c r="F3650" s="49"/>
      <c r="G3650" s="49"/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  <c r="AA3650" s="49"/>
      <c r="AB3650" s="49"/>
      <c r="AC3650" s="49"/>
      <c r="AD3650" s="49"/>
    </row>
    <row r="3651" spans="1:30">
      <c r="A3651" s="49"/>
      <c r="B3651" s="49"/>
      <c r="C3651" s="49"/>
      <c r="D3651" s="49"/>
      <c r="E3651" s="49"/>
      <c r="F3651" s="49"/>
      <c r="G3651" s="49"/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  <c r="AB3651" s="49"/>
      <c r="AC3651" s="49"/>
      <c r="AD3651" s="49"/>
    </row>
    <row r="3652" spans="1:30">
      <c r="A3652" s="49"/>
      <c r="B3652" s="49"/>
      <c r="C3652" s="49"/>
      <c r="D3652" s="49"/>
      <c r="E3652" s="49"/>
      <c r="F3652" s="49"/>
      <c r="G3652" s="49"/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  <c r="AB3652" s="49"/>
      <c r="AC3652" s="49"/>
      <c r="AD3652" s="49"/>
    </row>
    <row r="3653" spans="1:30">
      <c r="A3653" s="49"/>
      <c r="B3653" s="49"/>
      <c r="C3653" s="49"/>
      <c r="D3653" s="49"/>
      <c r="E3653" s="49"/>
      <c r="F3653" s="49"/>
      <c r="G3653" s="49"/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  <c r="AB3653" s="49"/>
      <c r="AC3653" s="49"/>
      <c r="AD3653" s="49"/>
    </row>
    <row r="3654" spans="1:30">
      <c r="A3654" s="49"/>
      <c r="B3654" s="49"/>
      <c r="C3654" s="49"/>
      <c r="D3654" s="49"/>
      <c r="E3654" s="49"/>
      <c r="F3654" s="49"/>
      <c r="G3654" s="49"/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  <c r="AB3654" s="49"/>
      <c r="AC3654" s="49"/>
      <c r="AD3654" s="49"/>
    </row>
    <row r="3655" spans="1:30">
      <c r="A3655" s="49"/>
      <c r="B3655" s="49"/>
      <c r="C3655" s="49"/>
      <c r="D3655" s="49"/>
      <c r="E3655" s="49"/>
      <c r="F3655" s="49"/>
      <c r="G3655" s="49"/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  <c r="AB3655" s="49"/>
      <c r="AC3655" s="49"/>
      <c r="AD3655" s="49"/>
    </row>
    <row r="3656" spans="1:30">
      <c r="A3656" s="49"/>
      <c r="B3656" s="49"/>
      <c r="C3656" s="49"/>
      <c r="D3656" s="49"/>
      <c r="E3656" s="49"/>
      <c r="F3656" s="49"/>
      <c r="G3656" s="49"/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  <c r="AB3656" s="49"/>
      <c r="AC3656" s="49"/>
      <c r="AD3656" s="49"/>
    </row>
    <row r="3657" spans="1:30">
      <c r="A3657" s="49"/>
      <c r="B3657" s="49"/>
      <c r="C3657" s="49"/>
      <c r="D3657" s="49"/>
      <c r="E3657" s="49"/>
      <c r="F3657" s="49"/>
      <c r="G3657" s="49"/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  <c r="AB3657" s="49"/>
      <c r="AC3657" s="49"/>
      <c r="AD3657" s="49"/>
    </row>
    <row r="3658" spans="1:30">
      <c r="A3658" s="49"/>
      <c r="B3658" s="49"/>
      <c r="C3658" s="49"/>
      <c r="D3658" s="49"/>
      <c r="E3658" s="49"/>
      <c r="F3658" s="49"/>
      <c r="G3658" s="49"/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  <c r="AB3658" s="49"/>
      <c r="AC3658" s="49"/>
      <c r="AD3658" s="49"/>
    </row>
    <row r="3659" spans="1:30">
      <c r="A3659" s="49"/>
      <c r="B3659" s="49"/>
      <c r="C3659" s="49"/>
      <c r="D3659" s="49"/>
      <c r="E3659" s="49"/>
      <c r="F3659" s="49"/>
      <c r="G3659" s="49"/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  <c r="AB3659" s="49"/>
      <c r="AC3659" s="49"/>
      <c r="AD3659" s="49"/>
    </row>
    <row r="3660" spans="1:30">
      <c r="A3660" s="49"/>
      <c r="B3660" s="49"/>
      <c r="C3660" s="49"/>
      <c r="D3660" s="49"/>
      <c r="E3660" s="49"/>
      <c r="F3660" s="49"/>
      <c r="G3660" s="49"/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  <c r="AB3660" s="49"/>
      <c r="AC3660" s="49"/>
      <c r="AD3660" s="49"/>
    </row>
    <row r="3661" spans="1:30">
      <c r="A3661" s="49"/>
      <c r="B3661" s="49"/>
      <c r="C3661" s="49"/>
      <c r="D3661" s="49"/>
      <c r="E3661" s="49"/>
      <c r="F3661" s="49"/>
      <c r="G3661" s="49"/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  <c r="AB3661" s="49"/>
      <c r="AC3661" s="49"/>
      <c r="AD3661" s="49"/>
    </row>
    <row r="3662" spans="1:30">
      <c r="A3662" s="49"/>
      <c r="B3662" s="49"/>
      <c r="C3662" s="49"/>
      <c r="D3662" s="49"/>
      <c r="E3662" s="49"/>
      <c r="F3662" s="49"/>
      <c r="G3662" s="49"/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  <c r="AB3662" s="49"/>
      <c r="AC3662" s="49"/>
      <c r="AD3662" s="49"/>
    </row>
    <row r="3663" spans="1:30">
      <c r="A3663" s="49"/>
      <c r="B3663" s="49"/>
      <c r="C3663" s="49"/>
      <c r="D3663" s="49"/>
      <c r="E3663" s="49"/>
      <c r="F3663" s="49"/>
      <c r="G3663" s="49"/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  <c r="AA3663" s="49"/>
      <c r="AB3663" s="49"/>
      <c r="AC3663" s="49"/>
      <c r="AD3663" s="49"/>
    </row>
    <row r="3664" spans="1:30">
      <c r="A3664" s="49"/>
      <c r="B3664" s="49"/>
      <c r="C3664" s="49"/>
      <c r="D3664" s="49"/>
      <c r="E3664" s="49"/>
      <c r="F3664" s="49"/>
      <c r="G3664" s="49"/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  <c r="AB3664" s="49"/>
      <c r="AC3664" s="49"/>
      <c r="AD3664" s="49"/>
    </row>
    <row r="3665" spans="1:30">
      <c r="A3665" s="49"/>
      <c r="B3665" s="49"/>
      <c r="C3665" s="49"/>
      <c r="D3665" s="49"/>
      <c r="E3665" s="49"/>
      <c r="F3665" s="49"/>
      <c r="G3665" s="49"/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  <c r="AB3665" s="49"/>
      <c r="AC3665" s="49"/>
      <c r="AD3665" s="49"/>
    </row>
    <row r="3666" spans="1:30">
      <c r="A3666" s="49"/>
      <c r="B3666" s="49"/>
      <c r="C3666" s="49"/>
      <c r="D3666" s="49"/>
      <c r="E3666" s="49"/>
      <c r="F3666" s="49"/>
      <c r="G3666" s="49"/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  <c r="AA3666" s="49"/>
      <c r="AB3666" s="49"/>
      <c r="AC3666" s="49"/>
      <c r="AD3666" s="49"/>
    </row>
    <row r="3667" spans="1:30">
      <c r="A3667" s="49"/>
      <c r="B3667" s="49"/>
      <c r="C3667" s="49"/>
      <c r="D3667" s="49"/>
      <c r="E3667" s="49"/>
      <c r="F3667" s="49"/>
      <c r="G3667" s="49"/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  <c r="AA3667" s="49"/>
      <c r="AB3667" s="49"/>
      <c r="AC3667" s="49"/>
      <c r="AD3667" s="49"/>
    </row>
    <row r="3668" spans="1:30">
      <c r="A3668" s="49"/>
      <c r="B3668" s="49"/>
      <c r="C3668" s="49"/>
      <c r="D3668" s="49"/>
      <c r="E3668" s="49"/>
      <c r="F3668" s="49"/>
      <c r="G3668" s="49"/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  <c r="AB3668" s="49"/>
      <c r="AC3668" s="49"/>
      <c r="AD3668" s="49"/>
    </row>
    <row r="3669" spans="1:30">
      <c r="A3669" s="49"/>
      <c r="B3669" s="49"/>
      <c r="C3669" s="49"/>
      <c r="D3669" s="49"/>
      <c r="E3669" s="49"/>
      <c r="F3669" s="49"/>
      <c r="G3669" s="49"/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  <c r="AA3669" s="49"/>
      <c r="AB3669" s="49"/>
      <c r="AC3669" s="49"/>
      <c r="AD3669" s="49"/>
    </row>
    <row r="3670" spans="1:30">
      <c r="A3670" s="49"/>
      <c r="B3670" s="49"/>
      <c r="C3670" s="49"/>
      <c r="D3670" s="49"/>
      <c r="E3670" s="49"/>
      <c r="F3670" s="49"/>
      <c r="G3670" s="49"/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  <c r="AB3670" s="49"/>
      <c r="AC3670" s="49"/>
      <c r="AD3670" s="49"/>
    </row>
    <row r="3671" spans="1:30">
      <c r="A3671" s="49"/>
      <c r="B3671" s="49"/>
      <c r="C3671" s="49"/>
      <c r="D3671" s="49"/>
      <c r="E3671" s="49"/>
      <c r="F3671" s="49"/>
      <c r="G3671" s="49"/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  <c r="AB3671" s="49"/>
      <c r="AC3671" s="49"/>
      <c r="AD3671" s="49"/>
    </row>
    <row r="3672" spans="1:30">
      <c r="A3672" s="49"/>
      <c r="B3672" s="49"/>
      <c r="C3672" s="49"/>
      <c r="D3672" s="49"/>
      <c r="E3672" s="49"/>
      <c r="F3672" s="49"/>
      <c r="G3672" s="49"/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  <c r="AB3672" s="49"/>
      <c r="AC3672" s="49"/>
      <c r="AD3672" s="49"/>
    </row>
    <row r="3673" spans="1:30">
      <c r="A3673" s="49"/>
      <c r="B3673" s="49"/>
      <c r="C3673" s="49"/>
      <c r="D3673" s="49"/>
      <c r="E3673" s="49"/>
      <c r="F3673" s="49"/>
      <c r="G3673" s="49"/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  <c r="AB3673" s="49"/>
      <c r="AC3673" s="49"/>
      <c r="AD3673" s="49"/>
    </row>
    <row r="3674" spans="1:30">
      <c r="A3674" s="49"/>
      <c r="B3674" s="49"/>
      <c r="C3674" s="49"/>
      <c r="D3674" s="49"/>
      <c r="E3674" s="49"/>
      <c r="F3674" s="49"/>
      <c r="G3674" s="49"/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  <c r="AA3674" s="49"/>
      <c r="AB3674" s="49"/>
      <c r="AC3674" s="49"/>
      <c r="AD3674" s="49"/>
    </row>
    <row r="3675" spans="1:30">
      <c r="A3675" s="49"/>
      <c r="B3675" s="49"/>
      <c r="C3675" s="49"/>
      <c r="D3675" s="49"/>
      <c r="E3675" s="49"/>
      <c r="F3675" s="49"/>
      <c r="G3675" s="49"/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  <c r="AB3675" s="49"/>
      <c r="AC3675" s="49"/>
      <c r="AD3675" s="49"/>
    </row>
    <row r="3676" spans="1:30">
      <c r="A3676" s="49"/>
      <c r="B3676" s="49"/>
      <c r="C3676" s="49"/>
      <c r="D3676" s="49"/>
      <c r="E3676" s="49"/>
      <c r="F3676" s="49"/>
      <c r="G3676" s="49"/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  <c r="AB3676" s="49"/>
      <c r="AC3676" s="49"/>
      <c r="AD3676" s="49"/>
    </row>
    <row r="3677" spans="1:30">
      <c r="A3677" s="49"/>
      <c r="B3677" s="49"/>
      <c r="C3677" s="49"/>
      <c r="D3677" s="49"/>
      <c r="E3677" s="49"/>
      <c r="F3677" s="49"/>
      <c r="G3677" s="49"/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  <c r="AA3677" s="49"/>
      <c r="AB3677" s="49"/>
      <c r="AC3677" s="49"/>
      <c r="AD3677" s="49"/>
    </row>
    <row r="3678" spans="1:30">
      <c r="A3678" s="49"/>
      <c r="B3678" s="49"/>
      <c r="C3678" s="49"/>
      <c r="D3678" s="49"/>
      <c r="E3678" s="49"/>
      <c r="F3678" s="49"/>
      <c r="G3678" s="49"/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  <c r="AB3678" s="49"/>
      <c r="AC3678" s="49"/>
      <c r="AD3678" s="49"/>
    </row>
    <row r="3679" spans="1:30">
      <c r="A3679" s="49"/>
      <c r="B3679" s="49"/>
      <c r="C3679" s="49"/>
      <c r="D3679" s="49"/>
      <c r="E3679" s="49"/>
      <c r="F3679" s="49"/>
      <c r="G3679" s="49"/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  <c r="AA3679" s="49"/>
      <c r="AB3679" s="49"/>
      <c r="AC3679" s="49"/>
      <c r="AD3679" s="49"/>
    </row>
    <row r="3680" spans="1:30">
      <c r="A3680" s="49"/>
      <c r="B3680" s="49"/>
      <c r="C3680" s="49"/>
      <c r="D3680" s="49"/>
      <c r="E3680" s="49"/>
      <c r="F3680" s="49"/>
      <c r="G3680" s="49"/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  <c r="AA3680" s="49"/>
      <c r="AB3680" s="49"/>
      <c r="AC3680" s="49"/>
      <c r="AD3680" s="49"/>
    </row>
    <row r="3681" spans="1:30">
      <c r="A3681" s="49"/>
      <c r="B3681" s="49"/>
      <c r="C3681" s="49"/>
      <c r="D3681" s="49"/>
      <c r="E3681" s="49"/>
      <c r="F3681" s="49"/>
      <c r="G3681" s="49"/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  <c r="AB3681" s="49"/>
      <c r="AC3681" s="49"/>
      <c r="AD3681" s="49"/>
    </row>
    <row r="3682" spans="1:30">
      <c r="A3682" s="49"/>
      <c r="B3682" s="49"/>
      <c r="C3682" s="49"/>
      <c r="D3682" s="49"/>
      <c r="E3682" s="49"/>
      <c r="F3682" s="49"/>
      <c r="G3682" s="49"/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  <c r="AA3682" s="49"/>
      <c r="AB3682" s="49"/>
      <c r="AC3682" s="49"/>
      <c r="AD3682" s="49"/>
    </row>
    <row r="3683" spans="1:30">
      <c r="A3683" s="49"/>
      <c r="B3683" s="49"/>
      <c r="C3683" s="49"/>
      <c r="D3683" s="49"/>
      <c r="E3683" s="49"/>
      <c r="F3683" s="49"/>
      <c r="G3683" s="49"/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  <c r="AB3683" s="49"/>
      <c r="AC3683" s="49"/>
      <c r="AD3683" s="49"/>
    </row>
    <row r="3684" spans="1:30">
      <c r="A3684" s="49"/>
      <c r="B3684" s="49"/>
      <c r="C3684" s="49"/>
      <c r="D3684" s="49"/>
      <c r="E3684" s="49"/>
      <c r="F3684" s="49"/>
      <c r="G3684" s="49"/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  <c r="AB3684" s="49"/>
      <c r="AC3684" s="49"/>
      <c r="AD3684" s="49"/>
    </row>
    <row r="3685" spans="1:30">
      <c r="A3685" s="49"/>
      <c r="B3685" s="49"/>
      <c r="C3685" s="49"/>
      <c r="D3685" s="49"/>
      <c r="E3685" s="49"/>
      <c r="F3685" s="49"/>
      <c r="G3685" s="49"/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  <c r="AA3685" s="49"/>
      <c r="AB3685" s="49"/>
      <c r="AC3685" s="49"/>
      <c r="AD3685" s="49"/>
    </row>
    <row r="3686" spans="1:30">
      <c r="A3686" s="49"/>
      <c r="B3686" s="49"/>
      <c r="C3686" s="49"/>
      <c r="D3686" s="49"/>
      <c r="E3686" s="49"/>
      <c r="F3686" s="49"/>
      <c r="G3686" s="49"/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  <c r="AB3686" s="49"/>
      <c r="AC3686" s="49"/>
      <c r="AD3686" s="49"/>
    </row>
    <row r="3687" spans="1:30">
      <c r="A3687" s="49"/>
      <c r="B3687" s="49"/>
      <c r="C3687" s="49"/>
      <c r="D3687" s="49"/>
      <c r="E3687" s="49"/>
      <c r="F3687" s="49"/>
      <c r="G3687" s="49"/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  <c r="AB3687" s="49"/>
      <c r="AC3687" s="49"/>
      <c r="AD3687" s="49"/>
    </row>
    <row r="3688" spans="1:30">
      <c r="A3688" s="49"/>
      <c r="B3688" s="49"/>
      <c r="C3688" s="49"/>
      <c r="D3688" s="49"/>
      <c r="E3688" s="49"/>
      <c r="F3688" s="49"/>
      <c r="G3688" s="49"/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  <c r="AA3688" s="49"/>
      <c r="AB3688" s="49"/>
      <c r="AC3688" s="49"/>
      <c r="AD3688" s="49"/>
    </row>
    <row r="3689" spans="1:30">
      <c r="A3689" s="49"/>
      <c r="B3689" s="49"/>
      <c r="C3689" s="49"/>
      <c r="D3689" s="49"/>
      <c r="E3689" s="49"/>
      <c r="F3689" s="49"/>
      <c r="G3689" s="49"/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  <c r="AA3689" s="49"/>
      <c r="AB3689" s="49"/>
      <c r="AC3689" s="49"/>
      <c r="AD3689" s="49"/>
    </row>
    <row r="3690" spans="1:30">
      <c r="A3690" s="49"/>
      <c r="B3690" s="49"/>
      <c r="C3690" s="49"/>
      <c r="D3690" s="49"/>
      <c r="E3690" s="49"/>
      <c r="F3690" s="49"/>
      <c r="G3690" s="49"/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  <c r="AB3690" s="49"/>
      <c r="AC3690" s="49"/>
      <c r="AD3690" s="49"/>
    </row>
    <row r="3691" spans="1:30">
      <c r="A3691" s="49"/>
      <c r="B3691" s="49"/>
      <c r="C3691" s="49"/>
      <c r="D3691" s="49"/>
      <c r="E3691" s="49"/>
      <c r="F3691" s="49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  <c r="AB3691" s="49"/>
      <c r="AC3691" s="49"/>
      <c r="AD3691" s="49"/>
    </row>
    <row r="3692" spans="1:30">
      <c r="A3692" s="49"/>
      <c r="B3692" s="49"/>
      <c r="C3692" s="49"/>
      <c r="D3692" s="49"/>
      <c r="E3692" s="49"/>
      <c r="F3692" s="49"/>
      <c r="G3692" s="49"/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  <c r="AA3692" s="49"/>
      <c r="AB3692" s="49"/>
      <c r="AC3692" s="49"/>
      <c r="AD3692" s="49"/>
    </row>
    <row r="3693" spans="1:30">
      <c r="A3693" s="49"/>
      <c r="B3693" s="49"/>
      <c r="C3693" s="49"/>
      <c r="D3693" s="49"/>
      <c r="E3693" s="49"/>
      <c r="F3693" s="49"/>
      <c r="G3693" s="49"/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  <c r="AA3693" s="49"/>
      <c r="AB3693" s="49"/>
      <c r="AC3693" s="49"/>
      <c r="AD3693" s="49"/>
    </row>
    <row r="3694" spans="1:30">
      <c r="A3694" s="49"/>
      <c r="B3694" s="49"/>
      <c r="C3694" s="49"/>
      <c r="D3694" s="49"/>
      <c r="E3694" s="49"/>
      <c r="F3694" s="49"/>
      <c r="G3694" s="49"/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  <c r="AA3694" s="49"/>
      <c r="AB3694" s="49"/>
      <c r="AC3694" s="49"/>
      <c r="AD3694" s="49"/>
    </row>
    <row r="3695" spans="1:30">
      <c r="A3695" s="49"/>
      <c r="B3695" s="49"/>
      <c r="C3695" s="49"/>
      <c r="D3695" s="49"/>
      <c r="E3695" s="49"/>
      <c r="F3695" s="49"/>
      <c r="G3695" s="49"/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  <c r="AA3695" s="49"/>
      <c r="AB3695" s="49"/>
      <c r="AC3695" s="49"/>
      <c r="AD3695" s="49"/>
    </row>
    <row r="3696" spans="1:30">
      <c r="A3696" s="49"/>
      <c r="B3696" s="49"/>
      <c r="C3696" s="49"/>
      <c r="D3696" s="49"/>
      <c r="E3696" s="49"/>
      <c r="F3696" s="49"/>
      <c r="G3696" s="49"/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  <c r="AA3696" s="49"/>
      <c r="AB3696" s="49"/>
      <c r="AC3696" s="49"/>
      <c r="AD3696" s="49"/>
    </row>
    <row r="3697" spans="1:30">
      <c r="A3697" s="49"/>
      <c r="B3697" s="49"/>
      <c r="C3697" s="49"/>
      <c r="D3697" s="49"/>
      <c r="E3697" s="49"/>
      <c r="F3697" s="49"/>
      <c r="G3697" s="49"/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  <c r="AA3697" s="49"/>
      <c r="AB3697" s="49"/>
      <c r="AC3697" s="49"/>
      <c r="AD3697" s="49"/>
    </row>
    <row r="3698" spans="1:30">
      <c r="A3698" s="49"/>
      <c r="B3698" s="49"/>
      <c r="C3698" s="49"/>
      <c r="D3698" s="49"/>
      <c r="E3698" s="49"/>
      <c r="F3698" s="49"/>
      <c r="G3698" s="49"/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  <c r="AB3698" s="49"/>
      <c r="AC3698" s="49"/>
      <c r="AD3698" s="49"/>
    </row>
    <row r="3699" spans="1:30">
      <c r="A3699" s="49"/>
      <c r="B3699" s="49"/>
      <c r="C3699" s="49"/>
      <c r="D3699" s="49"/>
      <c r="E3699" s="49"/>
      <c r="F3699" s="49"/>
      <c r="G3699" s="49"/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  <c r="AB3699" s="49"/>
      <c r="AC3699" s="49"/>
      <c r="AD3699" s="49"/>
    </row>
    <row r="3700" spans="1:30">
      <c r="A3700" s="49"/>
      <c r="B3700" s="49"/>
      <c r="C3700" s="49"/>
      <c r="D3700" s="49"/>
      <c r="E3700" s="49"/>
      <c r="F3700" s="49"/>
      <c r="G3700" s="49"/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  <c r="AA3700" s="49"/>
      <c r="AB3700" s="49"/>
      <c r="AC3700" s="49"/>
      <c r="AD3700" s="49"/>
    </row>
    <row r="3701" spans="1:30">
      <c r="A3701" s="49"/>
      <c r="B3701" s="49"/>
      <c r="C3701" s="49"/>
      <c r="D3701" s="49"/>
      <c r="E3701" s="49"/>
      <c r="F3701" s="49"/>
      <c r="G3701" s="49"/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  <c r="AB3701" s="49"/>
      <c r="AC3701" s="49"/>
      <c r="AD3701" s="49"/>
    </row>
    <row r="3702" spans="1:30">
      <c r="A3702" s="49"/>
      <c r="B3702" s="49"/>
      <c r="C3702" s="49"/>
      <c r="D3702" s="49"/>
      <c r="E3702" s="49"/>
      <c r="F3702" s="49"/>
      <c r="G3702" s="49"/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  <c r="AB3702" s="49"/>
      <c r="AC3702" s="49"/>
      <c r="AD3702" s="49"/>
    </row>
    <row r="3703" spans="1:30">
      <c r="A3703" s="49"/>
      <c r="B3703" s="49"/>
      <c r="C3703" s="49"/>
      <c r="D3703" s="49"/>
      <c r="E3703" s="49"/>
      <c r="F3703" s="49"/>
      <c r="G3703" s="49"/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  <c r="AB3703" s="49"/>
      <c r="AC3703" s="49"/>
      <c r="AD3703" s="49"/>
    </row>
    <row r="3704" spans="1:30">
      <c r="A3704" s="49"/>
      <c r="B3704" s="49"/>
      <c r="C3704" s="49"/>
      <c r="D3704" s="49"/>
      <c r="E3704" s="49"/>
      <c r="F3704" s="49"/>
      <c r="G3704" s="49"/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  <c r="AA3704" s="49"/>
      <c r="AB3704" s="49"/>
      <c r="AC3704" s="49"/>
      <c r="AD3704" s="49"/>
    </row>
    <row r="3705" spans="1:30">
      <c r="A3705" s="49"/>
      <c r="B3705" s="49"/>
      <c r="C3705" s="49"/>
      <c r="D3705" s="49"/>
      <c r="E3705" s="49"/>
      <c r="F3705" s="49"/>
      <c r="G3705" s="49"/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  <c r="AB3705" s="49"/>
      <c r="AC3705" s="49"/>
      <c r="AD3705" s="49"/>
    </row>
    <row r="3706" spans="1:30">
      <c r="A3706" s="49"/>
      <c r="B3706" s="49"/>
      <c r="C3706" s="49"/>
      <c r="D3706" s="49"/>
      <c r="E3706" s="49"/>
      <c r="F3706" s="49"/>
      <c r="G3706" s="49"/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  <c r="AB3706" s="49"/>
      <c r="AC3706" s="49"/>
      <c r="AD3706" s="49"/>
    </row>
    <row r="3707" spans="1:30">
      <c r="A3707" s="49"/>
      <c r="B3707" s="49"/>
      <c r="C3707" s="49"/>
      <c r="D3707" s="49"/>
      <c r="E3707" s="49"/>
      <c r="F3707" s="49"/>
      <c r="G3707" s="49"/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  <c r="AB3707" s="49"/>
      <c r="AC3707" s="49"/>
      <c r="AD3707" s="49"/>
    </row>
    <row r="3708" spans="1:30">
      <c r="A3708" s="49"/>
      <c r="B3708" s="49"/>
      <c r="C3708" s="49"/>
      <c r="D3708" s="49"/>
      <c r="E3708" s="49"/>
      <c r="F3708" s="49"/>
      <c r="G3708" s="49"/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  <c r="AA3708" s="49"/>
      <c r="AB3708" s="49"/>
      <c r="AC3708" s="49"/>
      <c r="AD3708" s="49"/>
    </row>
    <row r="3709" spans="1:30">
      <c r="A3709" s="49"/>
      <c r="B3709" s="49"/>
      <c r="C3709" s="49"/>
      <c r="D3709" s="49"/>
      <c r="E3709" s="49"/>
      <c r="F3709" s="49"/>
      <c r="G3709" s="49"/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  <c r="AB3709" s="49"/>
      <c r="AC3709" s="49"/>
      <c r="AD3709" s="49"/>
    </row>
    <row r="3710" spans="1:30">
      <c r="A3710" s="49"/>
      <c r="B3710" s="49"/>
      <c r="C3710" s="49"/>
      <c r="D3710" s="49"/>
      <c r="E3710" s="49"/>
      <c r="F3710" s="49"/>
      <c r="G3710" s="49"/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  <c r="AA3710" s="49"/>
      <c r="AB3710" s="49"/>
      <c r="AC3710" s="49"/>
      <c r="AD3710" s="49"/>
    </row>
    <row r="3711" spans="1:30">
      <c r="A3711" s="49"/>
      <c r="B3711" s="49"/>
      <c r="C3711" s="49"/>
      <c r="D3711" s="49"/>
      <c r="E3711" s="49"/>
      <c r="F3711" s="49"/>
      <c r="G3711" s="49"/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  <c r="AA3711" s="49"/>
      <c r="AB3711" s="49"/>
      <c r="AC3711" s="49"/>
      <c r="AD3711" s="49"/>
    </row>
    <row r="3712" spans="1:30">
      <c r="A3712" s="49"/>
      <c r="B3712" s="49"/>
      <c r="C3712" s="49"/>
      <c r="D3712" s="49"/>
      <c r="E3712" s="49"/>
      <c r="F3712" s="49"/>
      <c r="G3712" s="49"/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  <c r="AB3712" s="49"/>
      <c r="AC3712" s="49"/>
      <c r="AD3712" s="49"/>
    </row>
    <row r="3713" spans="1:30">
      <c r="A3713" s="49"/>
      <c r="B3713" s="49"/>
      <c r="C3713" s="49"/>
      <c r="D3713" s="49"/>
      <c r="E3713" s="49"/>
      <c r="F3713" s="49"/>
      <c r="G3713" s="49"/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  <c r="AB3713" s="49"/>
      <c r="AC3713" s="49"/>
      <c r="AD3713" s="49"/>
    </row>
    <row r="3714" spans="1:30">
      <c r="A3714" s="49"/>
      <c r="B3714" s="49"/>
      <c r="C3714" s="49"/>
      <c r="D3714" s="49"/>
      <c r="E3714" s="49"/>
      <c r="F3714" s="49"/>
      <c r="G3714" s="49"/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  <c r="AA3714" s="49"/>
      <c r="AB3714" s="49"/>
      <c r="AC3714" s="49"/>
      <c r="AD3714" s="49"/>
    </row>
    <row r="3715" spans="1:30">
      <c r="A3715" s="49"/>
      <c r="B3715" s="49"/>
      <c r="C3715" s="49"/>
      <c r="D3715" s="49"/>
      <c r="E3715" s="49"/>
      <c r="F3715" s="49"/>
      <c r="G3715" s="49"/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  <c r="AA3715" s="49"/>
      <c r="AB3715" s="49"/>
      <c r="AC3715" s="49"/>
      <c r="AD3715" s="49"/>
    </row>
    <row r="3716" spans="1:30">
      <c r="A3716" s="49"/>
      <c r="B3716" s="49"/>
      <c r="C3716" s="49"/>
      <c r="D3716" s="49"/>
      <c r="E3716" s="49"/>
      <c r="F3716" s="49"/>
      <c r="G3716" s="49"/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  <c r="AA3716" s="49"/>
      <c r="AB3716" s="49"/>
      <c r="AC3716" s="49"/>
      <c r="AD3716" s="49"/>
    </row>
    <row r="3717" spans="1:30">
      <c r="A3717" s="49"/>
      <c r="B3717" s="49"/>
      <c r="C3717" s="49"/>
      <c r="D3717" s="49"/>
      <c r="E3717" s="49"/>
      <c r="F3717" s="49"/>
      <c r="G3717" s="49"/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  <c r="AA3717" s="49"/>
      <c r="AB3717" s="49"/>
      <c r="AC3717" s="49"/>
      <c r="AD3717" s="49"/>
    </row>
    <row r="3718" spans="1:30">
      <c r="A3718" s="49"/>
      <c r="B3718" s="49"/>
      <c r="C3718" s="49"/>
      <c r="D3718" s="49"/>
      <c r="E3718" s="49"/>
      <c r="F3718" s="49"/>
      <c r="G3718" s="49"/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  <c r="AA3718" s="49"/>
      <c r="AB3718" s="49"/>
      <c r="AC3718" s="49"/>
      <c r="AD3718" s="49"/>
    </row>
    <row r="3719" spans="1:30">
      <c r="A3719" s="49"/>
      <c r="B3719" s="49"/>
      <c r="C3719" s="49"/>
      <c r="D3719" s="49"/>
      <c r="E3719" s="49"/>
      <c r="F3719" s="49"/>
      <c r="G3719" s="49"/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  <c r="AA3719" s="49"/>
      <c r="AB3719" s="49"/>
      <c r="AC3719" s="49"/>
      <c r="AD3719" s="49"/>
    </row>
    <row r="3720" spans="1:30">
      <c r="A3720" s="49"/>
      <c r="B3720" s="49"/>
      <c r="C3720" s="49"/>
      <c r="D3720" s="49"/>
      <c r="E3720" s="49"/>
      <c r="F3720" s="49"/>
      <c r="G3720" s="49"/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  <c r="AA3720" s="49"/>
      <c r="AB3720" s="49"/>
      <c r="AC3720" s="49"/>
      <c r="AD3720" s="49"/>
    </row>
    <row r="3721" spans="1:30">
      <c r="A3721" s="49"/>
      <c r="B3721" s="49"/>
      <c r="C3721" s="49"/>
      <c r="D3721" s="49"/>
      <c r="E3721" s="49"/>
      <c r="F3721" s="49"/>
      <c r="G3721" s="49"/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  <c r="AA3721" s="49"/>
      <c r="AB3721" s="49"/>
      <c r="AC3721" s="49"/>
      <c r="AD3721" s="49"/>
    </row>
    <row r="3722" spans="1:30">
      <c r="A3722" s="49"/>
      <c r="B3722" s="49"/>
      <c r="C3722" s="49"/>
      <c r="D3722" s="49"/>
      <c r="E3722" s="49"/>
      <c r="F3722" s="49"/>
      <c r="G3722" s="49"/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  <c r="AB3722" s="49"/>
      <c r="AC3722" s="49"/>
      <c r="AD3722" s="49"/>
    </row>
    <row r="3723" spans="1:30">
      <c r="A3723" s="49"/>
      <c r="B3723" s="49"/>
      <c r="C3723" s="49"/>
      <c r="D3723" s="49"/>
      <c r="E3723" s="49"/>
      <c r="F3723" s="49"/>
      <c r="G3723" s="49"/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  <c r="AA3723" s="49"/>
      <c r="AB3723" s="49"/>
      <c r="AC3723" s="49"/>
      <c r="AD3723" s="49"/>
    </row>
    <row r="3724" spans="1:30">
      <c r="A3724" s="49"/>
      <c r="B3724" s="49"/>
      <c r="C3724" s="49"/>
      <c r="D3724" s="49"/>
      <c r="E3724" s="49"/>
      <c r="F3724" s="49"/>
      <c r="G3724" s="49"/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  <c r="AB3724" s="49"/>
      <c r="AC3724" s="49"/>
      <c r="AD3724" s="49"/>
    </row>
    <row r="3725" spans="1:30">
      <c r="A3725" s="49"/>
      <c r="B3725" s="49"/>
      <c r="C3725" s="49"/>
      <c r="D3725" s="49"/>
      <c r="E3725" s="49"/>
      <c r="F3725" s="49"/>
      <c r="G3725" s="49"/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  <c r="AA3725" s="49"/>
      <c r="AB3725" s="49"/>
      <c r="AC3725" s="49"/>
      <c r="AD3725" s="49"/>
    </row>
    <row r="3726" spans="1:30">
      <c r="A3726" s="49"/>
      <c r="B3726" s="49"/>
      <c r="C3726" s="49"/>
      <c r="D3726" s="49"/>
      <c r="E3726" s="49"/>
      <c r="F3726" s="49"/>
      <c r="G3726" s="49"/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  <c r="AB3726" s="49"/>
      <c r="AC3726" s="49"/>
      <c r="AD3726" s="49"/>
    </row>
    <row r="3727" spans="1:30">
      <c r="A3727" s="49"/>
      <c r="B3727" s="49"/>
      <c r="C3727" s="49"/>
      <c r="D3727" s="49"/>
      <c r="E3727" s="49"/>
      <c r="F3727" s="49"/>
      <c r="G3727" s="49"/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  <c r="AB3727" s="49"/>
      <c r="AC3727" s="49"/>
      <c r="AD3727" s="49"/>
    </row>
    <row r="3728" spans="1:30">
      <c r="A3728" s="49"/>
      <c r="B3728" s="49"/>
      <c r="C3728" s="49"/>
      <c r="D3728" s="49"/>
      <c r="E3728" s="49"/>
      <c r="F3728" s="49"/>
      <c r="G3728" s="49"/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  <c r="AB3728" s="49"/>
      <c r="AC3728" s="49"/>
      <c r="AD3728" s="49"/>
    </row>
    <row r="3729" spans="1:30">
      <c r="A3729" s="49"/>
      <c r="B3729" s="49"/>
      <c r="C3729" s="49"/>
      <c r="D3729" s="49"/>
      <c r="E3729" s="49"/>
      <c r="F3729" s="49"/>
      <c r="G3729" s="49"/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  <c r="AA3729" s="49"/>
      <c r="AB3729" s="49"/>
      <c r="AC3729" s="49"/>
      <c r="AD3729" s="49"/>
    </row>
    <row r="3730" spans="1:30">
      <c r="A3730" s="49"/>
      <c r="B3730" s="49"/>
      <c r="C3730" s="49"/>
      <c r="D3730" s="49"/>
      <c r="E3730" s="49"/>
      <c r="F3730" s="49"/>
      <c r="G3730" s="49"/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  <c r="AB3730" s="49"/>
      <c r="AC3730" s="49"/>
      <c r="AD3730" s="49"/>
    </row>
    <row r="3731" spans="1:30">
      <c r="A3731" s="49"/>
      <c r="B3731" s="49"/>
      <c r="C3731" s="49"/>
      <c r="D3731" s="49"/>
      <c r="E3731" s="49"/>
      <c r="F3731" s="49"/>
      <c r="G3731" s="49"/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  <c r="AB3731" s="49"/>
      <c r="AC3731" s="49"/>
      <c r="AD3731" s="49"/>
    </row>
    <row r="3732" spans="1:30">
      <c r="A3732" s="49"/>
      <c r="B3732" s="49"/>
      <c r="C3732" s="49"/>
      <c r="D3732" s="49"/>
      <c r="E3732" s="49"/>
      <c r="F3732" s="49"/>
      <c r="G3732" s="49"/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  <c r="AB3732" s="49"/>
      <c r="AC3732" s="49"/>
      <c r="AD3732" s="49"/>
    </row>
    <row r="3733" spans="1:30">
      <c r="A3733" s="49"/>
      <c r="B3733" s="49"/>
      <c r="C3733" s="49"/>
      <c r="D3733" s="49"/>
      <c r="E3733" s="49"/>
      <c r="F3733" s="49"/>
      <c r="G3733" s="49"/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  <c r="AB3733" s="49"/>
      <c r="AC3733" s="49"/>
      <c r="AD3733" s="49"/>
    </row>
    <row r="3734" spans="1:30">
      <c r="A3734" s="49"/>
      <c r="B3734" s="49"/>
      <c r="C3734" s="49"/>
      <c r="D3734" s="49"/>
      <c r="E3734" s="49"/>
      <c r="F3734" s="49"/>
      <c r="G3734" s="49"/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  <c r="AB3734" s="49"/>
      <c r="AC3734" s="49"/>
      <c r="AD3734" s="49"/>
    </row>
    <row r="3735" spans="1:30">
      <c r="A3735" s="49"/>
      <c r="B3735" s="49"/>
      <c r="C3735" s="49"/>
      <c r="D3735" s="49"/>
      <c r="E3735" s="49"/>
      <c r="F3735" s="49"/>
      <c r="G3735" s="49"/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  <c r="AB3735" s="49"/>
      <c r="AC3735" s="49"/>
      <c r="AD3735" s="49"/>
    </row>
    <row r="3736" spans="1:30">
      <c r="A3736" s="49"/>
      <c r="B3736" s="49"/>
      <c r="C3736" s="49"/>
      <c r="D3736" s="49"/>
      <c r="E3736" s="49"/>
      <c r="F3736" s="49"/>
      <c r="G3736" s="49"/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  <c r="AB3736" s="49"/>
      <c r="AC3736" s="49"/>
      <c r="AD3736" s="49"/>
    </row>
    <row r="3737" spans="1:30">
      <c r="A3737" s="49"/>
      <c r="B3737" s="49"/>
      <c r="C3737" s="49"/>
      <c r="D3737" s="49"/>
      <c r="E3737" s="49"/>
      <c r="F3737" s="49"/>
      <c r="G3737" s="49"/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  <c r="AA3737" s="49"/>
      <c r="AB3737" s="49"/>
      <c r="AC3737" s="49"/>
      <c r="AD3737" s="49"/>
    </row>
    <row r="3738" spans="1:30">
      <c r="A3738" s="49"/>
      <c r="B3738" s="49"/>
      <c r="C3738" s="49"/>
      <c r="D3738" s="49"/>
      <c r="E3738" s="49"/>
      <c r="F3738" s="49"/>
      <c r="G3738" s="49"/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  <c r="AA3738" s="49"/>
      <c r="AB3738" s="49"/>
      <c r="AC3738" s="49"/>
      <c r="AD3738" s="49"/>
    </row>
    <row r="3739" spans="1:30">
      <c r="A3739" s="49"/>
      <c r="B3739" s="49"/>
      <c r="C3739" s="49"/>
      <c r="D3739" s="49"/>
      <c r="E3739" s="49"/>
      <c r="F3739" s="49"/>
      <c r="G3739" s="49"/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  <c r="AA3739" s="49"/>
      <c r="AB3739" s="49"/>
      <c r="AC3739" s="49"/>
      <c r="AD3739" s="49"/>
    </row>
    <row r="3740" spans="1:30">
      <c r="A3740" s="49"/>
      <c r="B3740" s="49"/>
      <c r="C3740" s="49"/>
      <c r="D3740" s="49"/>
      <c r="E3740" s="49"/>
      <c r="F3740" s="49"/>
      <c r="G3740" s="49"/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  <c r="AB3740" s="49"/>
      <c r="AC3740" s="49"/>
      <c r="AD3740" s="49"/>
    </row>
    <row r="3741" spans="1:30">
      <c r="A3741" s="49"/>
      <c r="B3741" s="49"/>
      <c r="C3741" s="49"/>
      <c r="D3741" s="49"/>
      <c r="E3741" s="49"/>
      <c r="F3741" s="49"/>
      <c r="G3741" s="49"/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  <c r="AA3741" s="49"/>
      <c r="AB3741" s="49"/>
      <c r="AC3741" s="49"/>
      <c r="AD3741" s="49"/>
    </row>
    <row r="3742" spans="1:30">
      <c r="A3742" s="49"/>
      <c r="B3742" s="49"/>
      <c r="C3742" s="49"/>
      <c r="D3742" s="49"/>
      <c r="E3742" s="49"/>
      <c r="F3742" s="49"/>
      <c r="G3742" s="49"/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  <c r="AA3742" s="49"/>
      <c r="AB3742" s="49"/>
      <c r="AC3742" s="49"/>
      <c r="AD3742" s="49"/>
    </row>
    <row r="3743" spans="1:30">
      <c r="A3743" s="49"/>
      <c r="B3743" s="49"/>
      <c r="C3743" s="49"/>
      <c r="D3743" s="49"/>
      <c r="E3743" s="49"/>
      <c r="F3743" s="49"/>
      <c r="G3743" s="49"/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  <c r="AA3743" s="49"/>
      <c r="AB3743" s="49"/>
      <c r="AC3743" s="49"/>
      <c r="AD3743" s="49"/>
    </row>
    <row r="3744" spans="1:30">
      <c r="A3744" s="49"/>
      <c r="B3744" s="49"/>
      <c r="C3744" s="49"/>
      <c r="D3744" s="49"/>
      <c r="E3744" s="49"/>
      <c r="F3744" s="49"/>
      <c r="G3744" s="49"/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  <c r="AA3744" s="49"/>
      <c r="AB3744" s="49"/>
      <c r="AC3744" s="49"/>
      <c r="AD3744" s="49"/>
    </row>
    <row r="3745" spans="1:30">
      <c r="A3745" s="49"/>
      <c r="B3745" s="49"/>
      <c r="C3745" s="49"/>
      <c r="D3745" s="49"/>
      <c r="E3745" s="49"/>
      <c r="F3745" s="49"/>
      <c r="G3745" s="49"/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  <c r="AB3745" s="49"/>
      <c r="AC3745" s="49"/>
      <c r="AD3745" s="49"/>
    </row>
    <row r="3746" spans="1:30">
      <c r="A3746" s="49"/>
      <c r="B3746" s="49"/>
      <c r="C3746" s="49"/>
      <c r="D3746" s="49"/>
      <c r="E3746" s="49"/>
      <c r="F3746" s="49"/>
      <c r="G3746" s="49"/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  <c r="AB3746" s="49"/>
      <c r="AC3746" s="49"/>
      <c r="AD3746" s="49"/>
    </row>
    <row r="3747" spans="1:30">
      <c r="A3747" s="49"/>
      <c r="B3747" s="49"/>
      <c r="C3747" s="49"/>
      <c r="D3747" s="49"/>
      <c r="E3747" s="49"/>
      <c r="F3747" s="49"/>
      <c r="G3747" s="49"/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  <c r="AA3747" s="49"/>
      <c r="AB3747" s="49"/>
      <c r="AC3747" s="49"/>
      <c r="AD3747" s="49"/>
    </row>
    <row r="3748" spans="1:30">
      <c r="A3748" s="49"/>
      <c r="B3748" s="49"/>
      <c r="C3748" s="49"/>
      <c r="D3748" s="49"/>
      <c r="E3748" s="49"/>
      <c r="F3748" s="49"/>
      <c r="G3748" s="49"/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  <c r="AA3748" s="49"/>
      <c r="AB3748" s="49"/>
      <c r="AC3748" s="49"/>
      <c r="AD3748" s="49"/>
    </row>
    <row r="3749" spans="1:30">
      <c r="A3749" s="49"/>
      <c r="B3749" s="49"/>
      <c r="C3749" s="49"/>
      <c r="D3749" s="49"/>
      <c r="E3749" s="49"/>
      <c r="F3749" s="49"/>
      <c r="G3749" s="49"/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  <c r="AB3749" s="49"/>
      <c r="AC3749" s="49"/>
      <c r="AD3749" s="49"/>
    </row>
    <row r="3750" spans="1:30">
      <c r="A3750" s="49"/>
      <c r="B3750" s="49"/>
      <c r="C3750" s="49"/>
      <c r="D3750" s="49"/>
      <c r="E3750" s="49"/>
      <c r="F3750" s="49"/>
      <c r="G3750" s="49"/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  <c r="AA3750" s="49"/>
      <c r="AB3750" s="49"/>
      <c r="AC3750" s="49"/>
      <c r="AD3750" s="49"/>
    </row>
    <row r="3751" spans="1:30">
      <c r="A3751" s="49"/>
      <c r="B3751" s="49"/>
      <c r="C3751" s="49"/>
      <c r="D3751" s="49"/>
      <c r="E3751" s="49"/>
      <c r="F3751" s="49"/>
      <c r="G3751" s="49"/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  <c r="AB3751" s="49"/>
      <c r="AC3751" s="49"/>
      <c r="AD3751" s="49"/>
    </row>
    <row r="3752" spans="1:30">
      <c r="A3752" s="49"/>
      <c r="B3752" s="49"/>
      <c r="C3752" s="49"/>
      <c r="D3752" s="49"/>
      <c r="E3752" s="49"/>
      <c r="F3752" s="49"/>
      <c r="G3752" s="49"/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  <c r="AB3752" s="49"/>
      <c r="AC3752" s="49"/>
      <c r="AD3752" s="49"/>
    </row>
    <row r="3753" spans="1:30">
      <c r="A3753" s="49"/>
      <c r="B3753" s="49"/>
      <c r="C3753" s="49"/>
      <c r="D3753" s="49"/>
      <c r="E3753" s="49"/>
      <c r="F3753" s="49"/>
      <c r="G3753" s="49"/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  <c r="AA3753" s="49"/>
      <c r="AB3753" s="49"/>
      <c r="AC3753" s="49"/>
      <c r="AD3753" s="49"/>
    </row>
    <row r="3754" spans="1:30">
      <c r="A3754" s="49"/>
      <c r="B3754" s="49"/>
      <c r="C3754" s="49"/>
      <c r="D3754" s="49"/>
      <c r="E3754" s="49"/>
      <c r="F3754" s="49"/>
      <c r="G3754" s="49"/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  <c r="AA3754" s="49"/>
      <c r="AB3754" s="49"/>
      <c r="AC3754" s="49"/>
      <c r="AD3754" s="49"/>
    </row>
    <row r="3755" spans="1:30">
      <c r="A3755" s="49"/>
      <c r="B3755" s="49"/>
      <c r="C3755" s="49"/>
      <c r="D3755" s="49"/>
      <c r="E3755" s="49"/>
      <c r="F3755" s="49"/>
      <c r="G3755" s="49"/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  <c r="AB3755" s="49"/>
      <c r="AC3755" s="49"/>
      <c r="AD3755" s="49"/>
    </row>
    <row r="3756" spans="1:30">
      <c r="A3756" s="49"/>
      <c r="B3756" s="49"/>
      <c r="C3756" s="49"/>
      <c r="D3756" s="49"/>
      <c r="E3756" s="49"/>
      <c r="F3756" s="49"/>
      <c r="G3756" s="49"/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  <c r="AA3756" s="49"/>
      <c r="AB3756" s="49"/>
      <c r="AC3756" s="49"/>
      <c r="AD3756" s="49"/>
    </row>
    <row r="3757" spans="1:30">
      <c r="A3757" s="49"/>
      <c r="B3757" s="49"/>
      <c r="C3757" s="49"/>
      <c r="D3757" s="49"/>
      <c r="E3757" s="49"/>
      <c r="F3757" s="49"/>
      <c r="G3757" s="49"/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  <c r="AA3757" s="49"/>
      <c r="AB3757" s="49"/>
      <c r="AC3757" s="49"/>
      <c r="AD3757" s="49"/>
    </row>
    <row r="3758" spans="1:30">
      <c r="A3758" s="49"/>
      <c r="B3758" s="49"/>
      <c r="C3758" s="49"/>
      <c r="D3758" s="49"/>
      <c r="E3758" s="49"/>
      <c r="F3758" s="49"/>
      <c r="G3758" s="49"/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  <c r="AB3758" s="49"/>
      <c r="AC3758" s="49"/>
      <c r="AD3758" s="49"/>
    </row>
    <row r="3759" spans="1:30">
      <c r="A3759" s="49"/>
      <c r="B3759" s="49"/>
      <c r="C3759" s="49"/>
      <c r="D3759" s="49"/>
      <c r="E3759" s="49"/>
      <c r="F3759" s="49"/>
      <c r="G3759" s="49"/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  <c r="AA3759" s="49"/>
      <c r="AB3759" s="49"/>
      <c r="AC3759" s="49"/>
      <c r="AD3759" s="49"/>
    </row>
    <row r="3760" spans="1:30">
      <c r="A3760" s="49"/>
      <c r="B3760" s="49"/>
      <c r="C3760" s="49"/>
      <c r="D3760" s="49"/>
      <c r="E3760" s="49"/>
      <c r="F3760" s="49"/>
      <c r="G3760" s="49"/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  <c r="AA3760" s="49"/>
      <c r="AB3760" s="49"/>
      <c r="AC3760" s="49"/>
      <c r="AD3760" s="49"/>
    </row>
    <row r="3761" spans="1:30">
      <c r="A3761" s="49"/>
      <c r="B3761" s="49"/>
      <c r="C3761" s="49"/>
      <c r="D3761" s="49"/>
      <c r="E3761" s="49"/>
      <c r="F3761" s="49"/>
      <c r="G3761" s="49"/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  <c r="AB3761" s="49"/>
      <c r="AC3761" s="49"/>
      <c r="AD3761" s="49"/>
    </row>
    <row r="3762" spans="1:30">
      <c r="A3762" s="49"/>
      <c r="B3762" s="49"/>
      <c r="C3762" s="49"/>
      <c r="D3762" s="49"/>
      <c r="E3762" s="49"/>
      <c r="F3762" s="49"/>
      <c r="G3762" s="49"/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  <c r="AA3762" s="49"/>
      <c r="AB3762" s="49"/>
      <c r="AC3762" s="49"/>
      <c r="AD3762" s="49"/>
    </row>
    <row r="3763" spans="1:30">
      <c r="A3763" s="49"/>
      <c r="B3763" s="49"/>
      <c r="C3763" s="49"/>
      <c r="D3763" s="49"/>
      <c r="E3763" s="49"/>
      <c r="F3763" s="49"/>
      <c r="G3763" s="49"/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  <c r="AB3763" s="49"/>
      <c r="AC3763" s="49"/>
      <c r="AD3763" s="49"/>
    </row>
    <row r="3764" spans="1:30">
      <c r="A3764" s="49"/>
      <c r="B3764" s="49"/>
      <c r="C3764" s="49"/>
      <c r="D3764" s="49"/>
      <c r="E3764" s="49"/>
      <c r="F3764" s="49"/>
      <c r="G3764" s="49"/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  <c r="AB3764" s="49"/>
      <c r="AC3764" s="49"/>
      <c r="AD3764" s="49"/>
    </row>
    <row r="3765" spans="1:30">
      <c r="A3765" s="49"/>
      <c r="B3765" s="49"/>
      <c r="C3765" s="49"/>
      <c r="D3765" s="49"/>
      <c r="E3765" s="49"/>
      <c r="F3765" s="49"/>
      <c r="G3765" s="49"/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  <c r="AB3765" s="49"/>
      <c r="AC3765" s="49"/>
      <c r="AD3765" s="49"/>
    </row>
    <row r="3766" spans="1:30">
      <c r="A3766" s="49"/>
      <c r="B3766" s="49"/>
      <c r="C3766" s="49"/>
      <c r="D3766" s="49"/>
      <c r="E3766" s="49"/>
      <c r="F3766" s="49"/>
      <c r="G3766" s="49"/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  <c r="AB3766" s="49"/>
      <c r="AC3766" s="49"/>
      <c r="AD3766" s="49"/>
    </row>
    <row r="3767" spans="1:30">
      <c r="A3767" s="49"/>
      <c r="B3767" s="49"/>
      <c r="C3767" s="49"/>
      <c r="D3767" s="49"/>
      <c r="E3767" s="49"/>
      <c r="F3767" s="49"/>
      <c r="G3767" s="49"/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  <c r="AB3767" s="49"/>
      <c r="AC3767" s="49"/>
      <c r="AD3767" s="49"/>
    </row>
    <row r="3768" spans="1:30">
      <c r="A3768" s="49"/>
      <c r="B3768" s="49"/>
      <c r="C3768" s="49"/>
      <c r="D3768" s="49"/>
      <c r="E3768" s="49"/>
      <c r="F3768" s="49"/>
      <c r="G3768" s="49"/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  <c r="AA3768" s="49"/>
      <c r="AB3768" s="49"/>
      <c r="AC3768" s="49"/>
      <c r="AD3768" s="49"/>
    </row>
    <row r="3769" spans="1:30">
      <c r="A3769" s="49"/>
      <c r="B3769" s="49"/>
      <c r="C3769" s="49"/>
      <c r="D3769" s="49"/>
      <c r="E3769" s="49"/>
      <c r="F3769" s="49"/>
      <c r="G3769" s="49"/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  <c r="AA3769" s="49"/>
      <c r="AB3769" s="49"/>
      <c r="AC3769" s="49"/>
      <c r="AD3769" s="49"/>
    </row>
    <row r="3770" spans="1:30">
      <c r="A3770" s="49"/>
      <c r="B3770" s="49"/>
      <c r="C3770" s="49"/>
      <c r="D3770" s="49"/>
      <c r="E3770" s="49"/>
      <c r="F3770" s="49"/>
      <c r="G3770" s="49"/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  <c r="AB3770" s="49"/>
      <c r="AC3770" s="49"/>
      <c r="AD3770" s="49"/>
    </row>
    <row r="3771" spans="1:30">
      <c r="A3771" s="49"/>
      <c r="B3771" s="49"/>
      <c r="C3771" s="49"/>
      <c r="D3771" s="49"/>
      <c r="E3771" s="49"/>
      <c r="F3771" s="49"/>
      <c r="G3771" s="49"/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  <c r="AB3771" s="49"/>
      <c r="AC3771" s="49"/>
      <c r="AD3771" s="49"/>
    </row>
    <row r="3772" spans="1:30">
      <c r="A3772" s="49"/>
      <c r="B3772" s="49"/>
      <c r="C3772" s="49"/>
      <c r="D3772" s="49"/>
      <c r="E3772" s="49"/>
      <c r="F3772" s="49"/>
      <c r="G3772" s="49"/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  <c r="AA3772" s="49"/>
      <c r="AB3772" s="49"/>
      <c r="AC3772" s="49"/>
      <c r="AD3772" s="49"/>
    </row>
    <row r="3773" spans="1:30">
      <c r="A3773" s="49"/>
      <c r="B3773" s="49"/>
      <c r="C3773" s="49"/>
      <c r="D3773" s="49"/>
      <c r="E3773" s="49"/>
      <c r="F3773" s="49"/>
      <c r="G3773" s="49"/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  <c r="AB3773" s="49"/>
      <c r="AC3773" s="49"/>
      <c r="AD3773" s="49"/>
    </row>
    <row r="3774" spans="1:30">
      <c r="A3774" s="49"/>
      <c r="B3774" s="49"/>
      <c r="C3774" s="49"/>
      <c r="D3774" s="49"/>
      <c r="E3774" s="49"/>
      <c r="F3774" s="49"/>
      <c r="G3774" s="49"/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  <c r="AB3774" s="49"/>
      <c r="AC3774" s="49"/>
      <c r="AD3774" s="49"/>
    </row>
    <row r="3775" spans="1:30">
      <c r="A3775" s="49"/>
      <c r="B3775" s="49"/>
      <c r="C3775" s="49"/>
      <c r="D3775" s="49"/>
      <c r="E3775" s="49"/>
      <c r="F3775" s="49"/>
      <c r="G3775" s="49"/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  <c r="AB3775" s="49"/>
      <c r="AC3775" s="49"/>
      <c r="AD3775" s="49"/>
    </row>
    <row r="3776" spans="1:30">
      <c r="A3776" s="49"/>
      <c r="B3776" s="49"/>
      <c r="C3776" s="49"/>
      <c r="D3776" s="49"/>
      <c r="E3776" s="49"/>
      <c r="F3776" s="49"/>
      <c r="G3776" s="49"/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  <c r="AA3776" s="49"/>
      <c r="AB3776" s="49"/>
      <c r="AC3776" s="49"/>
      <c r="AD3776" s="49"/>
    </row>
    <row r="3777" spans="1:30">
      <c r="A3777" s="49"/>
      <c r="B3777" s="49"/>
      <c r="C3777" s="49"/>
      <c r="D3777" s="49"/>
      <c r="E3777" s="49"/>
      <c r="F3777" s="49"/>
      <c r="G3777" s="49"/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  <c r="AB3777" s="49"/>
      <c r="AC3777" s="49"/>
      <c r="AD3777" s="49"/>
    </row>
    <row r="3778" spans="1:30">
      <c r="A3778" s="49"/>
      <c r="B3778" s="49"/>
      <c r="C3778" s="49"/>
      <c r="D3778" s="49"/>
      <c r="E3778" s="49"/>
      <c r="F3778" s="49"/>
      <c r="G3778" s="49"/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  <c r="AB3778" s="49"/>
      <c r="AC3778" s="49"/>
      <c r="AD3778" s="49"/>
    </row>
    <row r="3779" spans="1:30">
      <c r="A3779" s="49"/>
      <c r="B3779" s="49"/>
      <c r="C3779" s="49"/>
      <c r="D3779" s="49"/>
      <c r="E3779" s="49"/>
      <c r="F3779" s="49"/>
      <c r="G3779" s="49"/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  <c r="AB3779" s="49"/>
      <c r="AC3779" s="49"/>
      <c r="AD3779" s="49"/>
    </row>
    <row r="3780" spans="1:30">
      <c r="A3780" s="49"/>
      <c r="B3780" s="49"/>
      <c r="C3780" s="49"/>
      <c r="D3780" s="49"/>
      <c r="E3780" s="49"/>
      <c r="F3780" s="49"/>
      <c r="G3780" s="49"/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  <c r="AA3780" s="49"/>
      <c r="AB3780" s="49"/>
      <c r="AC3780" s="49"/>
      <c r="AD3780" s="49"/>
    </row>
    <row r="3781" spans="1:30">
      <c r="A3781" s="49"/>
      <c r="B3781" s="49"/>
      <c r="C3781" s="49"/>
      <c r="D3781" s="49"/>
      <c r="E3781" s="49"/>
      <c r="F3781" s="49"/>
      <c r="G3781" s="49"/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  <c r="AB3781" s="49"/>
      <c r="AC3781" s="49"/>
      <c r="AD3781" s="49"/>
    </row>
    <row r="3782" spans="1:30">
      <c r="A3782" s="49"/>
      <c r="B3782" s="49"/>
      <c r="C3782" s="49"/>
      <c r="D3782" s="49"/>
      <c r="E3782" s="49"/>
      <c r="F3782" s="49"/>
      <c r="G3782" s="49"/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  <c r="AA3782" s="49"/>
      <c r="AB3782" s="49"/>
      <c r="AC3782" s="49"/>
      <c r="AD3782" s="49"/>
    </row>
    <row r="3783" spans="1:30">
      <c r="A3783" s="49"/>
      <c r="B3783" s="49"/>
      <c r="C3783" s="49"/>
      <c r="D3783" s="49"/>
      <c r="E3783" s="49"/>
      <c r="F3783" s="49"/>
      <c r="G3783" s="49"/>
      <c r="H3783" s="49"/>
      <c r="I3783" s="49"/>
      <c r="J3783" s="49"/>
      <c r="K3783" s="49"/>
      <c r="L3783" s="49"/>
      <c r="M3783" s="49"/>
      <c r="N3783" s="49"/>
      <c r="O3783" s="49"/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  <c r="AA3783" s="49"/>
      <c r="AB3783" s="49"/>
      <c r="AC3783" s="49"/>
      <c r="AD3783" s="49"/>
    </row>
    <row r="3784" spans="1:30">
      <c r="A3784" s="49"/>
      <c r="B3784" s="49"/>
      <c r="C3784" s="49"/>
      <c r="D3784" s="49"/>
      <c r="E3784" s="49"/>
      <c r="F3784" s="49"/>
      <c r="G3784" s="49"/>
      <c r="H3784" s="49"/>
      <c r="I3784" s="49"/>
      <c r="J3784" s="49"/>
      <c r="K3784" s="49"/>
      <c r="L3784" s="49"/>
      <c r="M3784" s="49"/>
      <c r="N3784" s="49"/>
      <c r="O3784" s="49"/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  <c r="AA3784" s="49"/>
      <c r="AB3784" s="49"/>
      <c r="AC3784" s="49"/>
      <c r="AD3784" s="49"/>
    </row>
    <row r="3785" spans="1:30">
      <c r="A3785" s="49"/>
      <c r="B3785" s="49"/>
      <c r="C3785" s="49"/>
      <c r="D3785" s="49"/>
      <c r="E3785" s="49"/>
      <c r="F3785" s="49"/>
      <c r="G3785" s="49"/>
      <c r="H3785" s="49"/>
      <c r="I3785" s="49"/>
      <c r="J3785" s="49"/>
      <c r="K3785" s="49"/>
      <c r="L3785" s="49"/>
      <c r="M3785" s="49"/>
      <c r="N3785" s="49"/>
      <c r="O3785" s="49"/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  <c r="AB3785" s="49"/>
      <c r="AC3785" s="49"/>
      <c r="AD3785" s="49"/>
    </row>
    <row r="3786" spans="1:30">
      <c r="A3786" s="49"/>
      <c r="B3786" s="49"/>
      <c r="C3786" s="49"/>
      <c r="D3786" s="49"/>
      <c r="E3786" s="49"/>
      <c r="F3786" s="49"/>
      <c r="G3786" s="49"/>
      <c r="H3786" s="49"/>
      <c r="I3786" s="49"/>
      <c r="J3786" s="49"/>
      <c r="K3786" s="49"/>
      <c r="L3786" s="49"/>
      <c r="M3786" s="49"/>
      <c r="N3786" s="49"/>
      <c r="O3786" s="49"/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  <c r="AB3786" s="49"/>
      <c r="AC3786" s="49"/>
      <c r="AD3786" s="49"/>
    </row>
    <row r="3787" spans="1:30">
      <c r="A3787" s="49"/>
      <c r="B3787" s="49"/>
      <c r="C3787" s="49"/>
      <c r="D3787" s="49"/>
      <c r="E3787" s="49"/>
      <c r="F3787" s="49"/>
      <c r="G3787" s="49"/>
      <c r="H3787" s="49"/>
      <c r="I3787" s="49"/>
      <c r="J3787" s="49"/>
      <c r="K3787" s="49"/>
      <c r="L3787" s="49"/>
      <c r="M3787" s="49"/>
      <c r="N3787" s="49"/>
      <c r="O3787" s="49"/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  <c r="AB3787" s="49"/>
      <c r="AC3787" s="49"/>
      <c r="AD3787" s="49"/>
    </row>
    <row r="3788" spans="1:30">
      <c r="A3788" s="49"/>
      <c r="B3788" s="49"/>
      <c r="C3788" s="49"/>
      <c r="D3788" s="49"/>
      <c r="E3788" s="49"/>
      <c r="F3788" s="49"/>
      <c r="G3788" s="49"/>
      <c r="H3788" s="49"/>
      <c r="I3788" s="49"/>
      <c r="J3788" s="49"/>
      <c r="K3788" s="49"/>
      <c r="L3788" s="49"/>
      <c r="M3788" s="49"/>
      <c r="N3788" s="49"/>
      <c r="O3788" s="49"/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  <c r="AB3788" s="49"/>
      <c r="AC3788" s="49"/>
      <c r="AD3788" s="49"/>
    </row>
    <row r="3789" spans="1:30">
      <c r="A3789" s="49"/>
      <c r="B3789" s="49"/>
      <c r="C3789" s="49"/>
      <c r="D3789" s="49"/>
      <c r="E3789" s="49"/>
      <c r="F3789" s="49"/>
      <c r="G3789" s="49"/>
      <c r="H3789" s="49"/>
      <c r="I3789" s="49"/>
      <c r="J3789" s="49"/>
      <c r="K3789" s="49"/>
      <c r="L3789" s="49"/>
      <c r="M3789" s="49"/>
      <c r="N3789" s="49"/>
      <c r="O3789" s="49"/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  <c r="AA3789" s="49"/>
      <c r="AB3789" s="49"/>
      <c r="AC3789" s="49"/>
      <c r="AD3789" s="49"/>
    </row>
    <row r="3790" spans="1:30">
      <c r="A3790" s="49"/>
      <c r="B3790" s="49"/>
      <c r="C3790" s="49"/>
      <c r="D3790" s="49"/>
      <c r="E3790" s="49"/>
      <c r="F3790" s="49"/>
      <c r="G3790" s="49"/>
      <c r="H3790" s="49"/>
      <c r="I3790" s="49"/>
      <c r="J3790" s="49"/>
      <c r="K3790" s="49"/>
      <c r="L3790" s="49"/>
      <c r="M3790" s="49"/>
      <c r="N3790" s="49"/>
      <c r="O3790" s="49"/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  <c r="AA3790" s="49"/>
      <c r="AB3790" s="49"/>
      <c r="AC3790" s="49"/>
      <c r="AD3790" s="49"/>
    </row>
    <row r="3791" spans="1:30">
      <c r="A3791" s="49"/>
      <c r="B3791" s="49"/>
      <c r="C3791" s="49"/>
      <c r="D3791" s="49"/>
      <c r="E3791" s="49"/>
      <c r="F3791" s="49"/>
      <c r="G3791" s="49"/>
      <c r="H3791" s="49"/>
      <c r="I3791" s="49"/>
      <c r="J3791" s="49"/>
      <c r="K3791" s="49"/>
      <c r="L3791" s="49"/>
      <c r="M3791" s="49"/>
      <c r="N3791" s="49"/>
      <c r="O3791" s="49"/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  <c r="AB3791" s="49"/>
      <c r="AC3791" s="49"/>
      <c r="AD3791" s="49"/>
    </row>
    <row r="3792" spans="1:30">
      <c r="A3792" s="49"/>
      <c r="B3792" s="49"/>
      <c r="C3792" s="49"/>
      <c r="D3792" s="49"/>
      <c r="E3792" s="49"/>
      <c r="F3792" s="49"/>
      <c r="G3792" s="49"/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  <c r="AB3792" s="49"/>
      <c r="AC3792" s="49"/>
      <c r="AD3792" s="49"/>
    </row>
    <row r="3793" spans="1:30">
      <c r="A3793" s="49"/>
      <c r="B3793" s="49"/>
      <c r="C3793" s="49"/>
      <c r="D3793" s="49"/>
      <c r="E3793" s="49"/>
      <c r="F3793" s="49"/>
      <c r="G3793" s="49"/>
      <c r="H3793" s="49"/>
      <c r="I3793" s="49"/>
      <c r="J3793" s="49"/>
      <c r="K3793" s="49"/>
      <c r="L3793" s="49"/>
      <c r="M3793" s="49"/>
      <c r="N3793" s="49"/>
      <c r="O3793" s="49"/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  <c r="AB3793" s="49"/>
      <c r="AC3793" s="49"/>
      <c r="AD3793" s="49"/>
    </row>
    <row r="3794" spans="1:30">
      <c r="A3794" s="49"/>
      <c r="B3794" s="49"/>
      <c r="C3794" s="49"/>
      <c r="D3794" s="49"/>
      <c r="E3794" s="49"/>
      <c r="F3794" s="49"/>
      <c r="G3794" s="49"/>
      <c r="H3794" s="49"/>
      <c r="I3794" s="49"/>
      <c r="J3794" s="49"/>
      <c r="K3794" s="49"/>
      <c r="L3794" s="49"/>
      <c r="M3794" s="49"/>
      <c r="N3794" s="49"/>
      <c r="O3794" s="49"/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  <c r="AB3794" s="49"/>
      <c r="AC3794" s="49"/>
      <c r="AD3794" s="49"/>
    </row>
    <row r="3795" spans="1:30">
      <c r="A3795" s="49"/>
      <c r="B3795" s="49"/>
      <c r="C3795" s="49"/>
      <c r="D3795" s="49"/>
      <c r="E3795" s="49"/>
      <c r="F3795" s="49"/>
      <c r="G3795" s="49"/>
      <c r="H3795" s="49"/>
      <c r="I3795" s="49"/>
      <c r="J3795" s="49"/>
      <c r="K3795" s="49"/>
      <c r="L3795" s="49"/>
      <c r="M3795" s="49"/>
      <c r="N3795" s="49"/>
      <c r="O3795" s="49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  <c r="AA3795" s="49"/>
      <c r="AB3795" s="49"/>
      <c r="AC3795" s="49"/>
      <c r="AD3795" s="49"/>
    </row>
    <row r="3796" spans="1:30">
      <c r="A3796" s="49"/>
      <c r="B3796" s="49"/>
      <c r="C3796" s="49"/>
      <c r="D3796" s="49"/>
      <c r="E3796" s="49"/>
      <c r="F3796" s="49"/>
      <c r="G3796" s="49"/>
      <c r="H3796" s="49"/>
      <c r="I3796" s="49"/>
      <c r="J3796" s="49"/>
      <c r="K3796" s="49"/>
      <c r="L3796" s="49"/>
      <c r="M3796" s="49"/>
      <c r="N3796" s="49"/>
      <c r="O3796" s="49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  <c r="AB3796" s="49"/>
      <c r="AC3796" s="49"/>
      <c r="AD3796" s="49"/>
    </row>
    <row r="3797" spans="1:30">
      <c r="A3797" s="49"/>
      <c r="B3797" s="49"/>
      <c r="C3797" s="49"/>
      <c r="D3797" s="49"/>
      <c r="E3797" s="49"/>
      <c r="F3797" s="49"/>
      <c r="G3797" s="49"/>
      <c r="H3797" s="49"/>
      <c r="I3797" s="49"/>
      <c r="J3797" s="49"/>
      <c r="K3797" s="49"/>
      <c r="L3797" s="49"/>
      <c r="M3797" s="49"/>
      <c r="N3797" s="49"/>
      <c r="O3797" s="49"/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  <c r="AB3797" s="49"/>
      <c r="AC3797" s="49"/>
      <c r="AD3797" s="49"/>
    </row>
    <row r="3798" spans="1:30">
      <c r="A3798" s="49"/>
      <c r="B3798" s="49"/>
      <c r="C3798" s="49"/>
      <c r="D3798" s="49"/>
      <c r="E3798" s="49"/>
      <c r="F3798" s="49"/>
      <c r="G3798" s="49"/>
      <c r="H3798" s="49"/>
      <c r="I3798" s="49"/>
      <c r="J3798" s="49"/>
      <c r="K3798" s="49"/>
      <c r="L3798" s="49"/>
      <c r="M3798" s="49"/>
      <c r="N3798" s="49"/>
      <c r="O3798" s="49"/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  <c r="AB3798" s="49"/>
      <c r="AC3798" s="49"/>
      <c r="AD3798" s="49"/>
    </row>
    <row r="3799" spans="1:30">
      <c r="A3799" s="49"/>
      <c r="B3799" s="49"/>
      <c r="C3799" s="49"/>
      <c r="D3799" s="49"/>
      <c r="E3799" s="49"/>
      <c r="F3799" s="49"/>
      <c r="G3799" s="49"/>
      <c r="H3799" s="49"/>
      <c r="I3799" s="49"/>
      <c r="J3799" s="49"/>
      <c r="K3799" s="49"/>
      <c r="L3799" s="49"/>
      <c r="M3799" s="49"/>
      <c r="N3799" s="49"/>
      <c r="O3799" s="49"/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  <c r="AA3799" s="49"/>
      <c r="AB3799" s="49"/>
      <c r="AC3799" s="49"/>
      <c r="AD3799" s="49"/>
    </row>
    <row r="3800" spans="1:30">
      <c r="A3800" s="49"/>
      <c r="B3800" s="49"/>
      <c r="C3800" s="49"/>
      <c r="D3800" s="49"/>
      <c r="E3800" s="49"/>
      <c r="F3800" s="49"/>
      <c r="G3800" s="49"/>
      <c r="H3800" s="49"/>
      <c r="I3800" s="49"/>
      <c r="J3800" s="49"/>
      <c r="K3800" s="49"/>
      <c r="L3800" s="49"/>
      <c r="M3800" s="49"/>
      <c r="N3800" s="49"/>
      <c r="O3800" s="49"/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  <c r="AA3800" s="49"/>
      <c r="AB3800" s="49"/>
      <c r="AC3800" s="49"/>
      <c r="AD3800" s="49"/>
    </row>
    <row r="3801" spans="1:30">
      <c r="A3801" s="49"/>
      <c r="B3801" s="49"/>
      <c r="C3801" s="49"/>
      <c r="D3801" s="49"/>
      <c r="E3801" s="49"/>
      <c r="F3801" s="49"/>
      <c r="G3801" s="49"/>
      <c r="H3801" s="49"/>
      <c r="I3801" s="49"/>
      <c r="J3801" s="49"/>
      <c r="K3801" s="49"/>
      <c r="L3801" s="49"/>
      <c r="M3801" s="49"/>
      <c r="N3801" s="49"/>
      <c r="O3801" s="49"/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  <c r="AA3801" s="49"/>
      <c r="AB3801" s="49"/>
      <c r="AC3801" s="49"/>
      <c r="AD3801" s="49"/>
    </row>
    <row r="3802" spans="1:30">
      <c r="A3802" s="49"/>
      <c r="B3802" s="49"/>
      <c r="C3802" s="49"/>
      <c r="D3802" s="49"/>
      <c r="E3802" s="49"/>
      <c r="F3802" s="49"/>
      <c r="G3802" s="49"/>
      <c r="H3802" s="49"/>
      <c r="I3802" s="49"/>
      <c r="J3802" s="49"/>
      <c r="K3802" s="49"/>
      <c r="L3802" s="49"/>
      <c r="M3802" s="49"/>
      <c r="N3802" s="49"/>
      <c r="O3802" s="49"/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  <c r="AB3802" s="49"/>
      <c r="AC3802" s="49"/>
      <c r="AD3802" s="49"/>
    </row>
    <row r="3803" spans="1:30">
      <c r="A3803" s="49"/>
      <c r="B3803" s="49"/>
      <c r="C3803" s="49"/>
      <c r="D3803" s="49"/>
      <c r="E3803" s="49"/>
      <c r="F3803" s="49"/>
      <c r="G3803" s="49"/>
      <c r="H3803" s="49"/>
      <c r="I3803" s="49"/>
      <c r="J3803" s="49"/>
      <c r="K3803" s="49"/>
      <c r="L3803" s="49"/>
      <c r="M3803" s="49"/>
      <c r="N3803" s="49"/>
      <c r="O3803" s="49"/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  <c r="AB3803" s="49"/>
      <c r="AC3803" s="49"/>
      <c r="AD3803" s="49"/>
    </row>
    <row r="3804" spans="1:30">
      <c r="A3804" s="49"/>
      <c r="B3804" s="49"/>
      <c r="C3804" s="49"/>
      <c r="D3804" s="49"/>
      <c r="E3804" s="49"/>
      <c r="F3804" s="49"/>
      <c r="G3804" s="49"/>
      <c r="H3804" s="49"/>
      <c r="I3804" s="49"/>
      <c r="J3804" s="49"/>
      <c r="K3804" s="49"/>
      <c r="L3804" s="49"/>
      <c r="M3804" s="49"/>
      <c r="N3804" s="49"/>
      <c r="O3804" s="49"/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  <c r="AB3804" s="49"/>
      <c r="AC3804" s="49"/>
      <c r="AD3804" s="49"/>
    </row>
    <row r="3805" spans="1:30">
      <c r="A3805" s="49"/>
      <c r="B3805" s="49"/>
      <c r="C3805" s="49"/>
      <c r="D3805" s="49"/>
      <c r="E3805" s="49"/>
      <c r="F3805" s="49"/>
      <c r="G3805" s="49"/>
      <c r="H3805" s="49"/>
      <c r="I3805" s="49"/>
      <c r="J3805" s="49"/>
      <c r="K3805" s="49"/>
      <c r="L3805" s="49"/>
      <c r="M3805" s="49"/>
      <c r="N3805" s="49"/>
      <c r="O3805" s="49"/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  <c r="AB3805" s="49"/>
      <c r="AC3805" s="49"/>
      <c r="AD3805" s="49"/>
    </row>
    <row r="3806" spans="1:30">
      <c r="A3806" s="49"/>
      <c r="B3806" s="49"/>
      <c r="C3806" s="49"/>
      <c r="D3806" s="49"/>
      <c r="E3806" s="49"/>
      <c r="F3806" s="49"/>
      <c r="G3806" s="49"/>
      <c r="H3806" s="49"/>
      <c r="I3806" s="49"/>
      <c r="J3806" s="49"/>
      <c r="K3806" s="49"/>
      <c r="L3806" s="49"/>
      <c r="M3806" s="49"/>
      <c r="N3806" s="49"/>
      <c r="O3806" s="49"/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  <c r="AB3806" s="49"/>
      <c r="AC3806" s="49"/>
      <c r="AD3806" s="49"/>
    </row>
    <row r="3807" spans="1:30">
      <c r="A3807" s="49"/>
      <c r="B3807" s="49"/>
      <c r="C3807" s="49"/>
      <c r="D3807" s="49"/>
      <c r="E3807" s="49"/>
      <c r="F3807" s="49"/>
      <c r="G3807" s="49"/>
      <c r="H3807" s="49"/>
      <c r="I3807" s="49"/>
      <c r="J3807" s="49"/>
      <c r="K3807" s="49"/>
      <c r="L3807" s="49"/>
      <c r="M3807" s="49"/>
      <c r="N3807" s="49"/>
      <c r="O3807" s="49"/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  <c r="AB3807" s="49"/>
      <c r="AC3807" s="49"/>
      <c r="AD3807" s="49"/>
    </row>
    <row r="3808" spans="1:30">
      <c r="A3808" s="49"/>
      <c r="B3808" s="49"/>
      <c r="C3808" s="49"/>
      <c r="D3808" s="49"/>
      <c r="E3808" s="49"/>
      <c r="F3808" s="49"/>
      <c r="G3808" s="49"/>
      <c r="H3808" s="49"/>
      <c r="I3808" s="49"/>
      <c r="J3808" s="49"/>
      <c r="K3808" s="49"/>
      <c r="L3808" s="49"/>
      <c r="M3808" s="49"/>
      <c r="N3808" s="49"/>
      <c r="O3808" s="49"/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  <c r="AB3808" s="49"/>
      <c r="AC3808" s="49"/>
      <c r="AD3808" s="49"/>
    </row>
    <row r="3809" spans="1:30">
      <c r="A3809" s="49"/>
      <c r="B3809" s="49"/>
      <c r="C3809" s="49"/>
      <c r="D3809" s="49"/>
      <c r="E3809" s="49"/>
      <c r="F3809" s="49"/>
      <c r="G3809" s="49"/>
      <c r="H3809" s="49"/>
      <c r="I3809" s="49"/>
      <c r="J3809" s="49"/>
      <c r="K3809" s="49"/>
      <c r="L3809" s="49"/>
      <c r="M3809" s="49"/>
      <c r="N3809" s="49"/>
      <c r="O3809" s="49"/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  <c r="AA3809" s="49"/>
      <c r="AB3809" s="49"/>
      <c r="AC3809" s="49"/>
      <c r="AD3809" s="49"/>
    </row>
    <row r="3810" spans="1:30">
      <c r="A3810" s="49"/>
      <c r="B3810" s="49"/>
      <c r="C3810" s="49"/>
      <c r="D3810" s="49"/>
      <c r="E3810" s="49"/>
      <c r="F3810" s="49"/>
      <c r="G3810" s="49"/>
      <c r="H3810" s="49"/>
      <c r="I3810" s="49"/>
      <c r="J3810" s="49"/>
      <c r="K3810" s="49"/>
      <c r="L3810" s="49"/>
      <c r="M3810" s="49"/>
      <c r="N3810" s="49"/>
      <c r="O3810" s="49"/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  <c r="AB3810" s="49"/>
      <c r="AC3810" s="49"/>
      <c r="AD3810" s="49"/>
    </row>
    <row r="3811" spans="1:30">
      <c r="A3811" s="49"/>
      <c r="B3811" s="49"/>
      <c r="C3811" s="49"/>
      <c r="D3811" s="49"/>
      <c r="E3811" s="49"/>
      <c r="F3811" s="49"/>
      <c r="G3811" s="49"/>
      <c r="H3811" s="49"/>
      <c r="I3811" s="49"/>
      <c r="J3811" s="49"/>
      <c r="K3811" s="49"/>
      <c r="L3811" s="49"/>
      <c r="M3811" s="49"/>
      <c r="N3811" s="49"/>
      <c r="O3811" s="49"/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  <c r="AB3811" s="49"/>
      <c r="AC3811" s="49"/>
      <c r="AD3811" s="49"/>
    </row>
    <row r="3812" spans="1:30">
      <c r="A3812" s="49"/>
      <c r="B3812" s="49"/>
      <c r="C3812" s="49"/>
      <c r="D3812" s="49"/>
      <c r="E3812" s="49"/>
      <c r="F3812" s="49"/>
      <c r="G3812" s="49"/>
      <c r="H3812" s="49"/>
      <c r="I3812" s="49"/>
      <c r="J3812" s="49"/>
      <c r="K3812" s="49"/>
      <c r="L3812" s="49"/>
      <c r="M3812" s="49"/>
      <c r="N3812" s="49"/>
      <c r="O3812" s="49"/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  <c r="AB3812" s="49"/>
      <c r="AC3812" s="49"/>
      <c r="AD3812" s="49"/>
    </row>
    <row r="3813" spans="1:30">
      <c r="A3813" s="49"/>
      <c r="B3813" s="49"/>
      <c r="C3813" s="49"/>
      <c r="D3813" s="49"/>
      <c r="E3813" s="49"/>
      <c r="F3813" s="49"/>
      <c r="G3813" s="49"/>
      <c r="H3813" s="49"/>
      <c r="I3813" s="49"/>
      <c r="J3813" s="49"/>
      <c r="K3813" s="49"/>
      <c r="L3813" s="49"/>
      <c r="M3813" s="49"/>
      <c r="N3813" s="49"/>
      <c r="O3813" s="49"/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  <c r="AB3813" s="49"/>
      <c r="AC3813" s="49"/>
      <c r="AD3813" s="49"/>
    </row>
    <row r="3814" spans="1:30">
      <c r="A3814" s="49"/>
      <c r="B3814" s="49"/>
      <c r="C3814" s="49"/>
      <c r="D3814" s="49"/>
      <c r="E3814" s="49"/>
      <c r="F3814" s="49"/>
      <c r="G3814" s="49"/>
      <c r="H3814" s="49"/>
      <c r="I3814" s="49"/>
      <c r="J3814" s="49"/>
      <c r="K3814" s="49"/>
      <c r="L3814" s="49"/>
      <c r="M3814" s="49"/>
      <c r="N3814" s="49"/>
      <c r="O3814" s="49"/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  <c r="AB3814" s="49"/>
      <c r="AC3814" s="49"/>
      <c r="AD3814" s="49"/>
    </row>
    <row r="3815" spans="1:30">
      <c r="A3815" s="49"/>
      <c r="B3815" s="49"/>
      <c r="C3815" s="49"/>
      <c r="D3815" s="49"/>
      <c r="E3815" s="49"/>
      <c r="F3815" s="49"/>
      <c r="G3815" s="49"/>
      <c r="H3815" s="49"/>
      <c r="I3815" s="49"/>
      <c r="J3815" s="49"/>
      <c r="K3815" s="49"/>
      <c r="L3815" s="49"/>
      <c r="M3815" s="49"/>
      <c r="N3815" s="49"/>
      <c r="O3815" s="49"/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  <c r="AB3815" s="49"/>
      <c r="AC3815" s="49"/>
      <c r="AD3815" s="49"/>
    </row>
    <row r="3816" spans="1:30">
      <c r="A3816" s="49"/>
      <c r="B3816" s="49"/>
      <c r="C3816" s="49"/>
      <c r="D3816" s="49"/>
      <c r="E3816" s="49"/>
      <c r="F3816" s="49"/>
      <c r="G3816" s="49"/>
      <c r="H3816" s="49"/>
      <c r="I3816" s="49"/>
      <c r="J3816" s="49"/>
      <c r="K3816" s="49"/>
      <c r="L3816" s="49"/>
      <c r="M3816" s="49"/>
      <c r="N3816" s="49"/>
      <c r="O3816" s="49"/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  <c r="AB3816" s="49"/>
      <c r="AC3816" s="49"/>
      <c r="AD3816" s="49"/>
    </row>
    <row r="3817" spans="1:30">
      <c r="A3817" s="49"/>
      <c r="B3817" s="49"/>
      <c r="C3817" s="49"/>
      <c r="D3817" s="49"/>
      <c r="E3817" s="49"/>
      <c r="F3817" s="49"/>
      <c r="G3817" s="49"/>
      <c r="H3817" s="49"/>
      <c r="I3817" s="49"/>
      <c r="J3817" s="49"/>
      <c r="K3817" s="49"/>
      <c r="L3817" s="49"/>
      <c r="M3817" s="49"/>
      <c r="N3817" s="49"/>
      <c r="O3817" s="49"/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  <c r="AB3817" s="49"/>
      <c r="AC3817" s="49"/>
      <c r="AD3817" s="49"/>
    </row>
    <row r="3818" spans="1:30">
      <c r="A3818" s="49"/>
      <c r="B3818" s="49"/>
      <c r="C3818" s="49"/>
      <c r="D3818" s="49"/>
      <c r="E3818" s="49"/>
      <c r="F3818" s="49"/>
      <c r="G3818" s="49"/>
      <c r="H3818" s="49"/>
      <c r="I3818" s="49"/>
      <c r="J3818" s="49"/>
      <c r="K3818" s="49"/>
      <c r="L3818" s="49"/>
      <c r="M3818" s="49"/>
      <c r="N3818" s="49"/>
      <c r="O3818" s="49"/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  <c r="AB3818" s="49"/>
      <c r="AC3818" s="49"/>
      <c r="AD3818" s="49"/>
    </row>
    <row r="3819" spans="1:30">
      <c r="A3819" s="49"/>
      <c r="B3819" s="49"/>
      <c r="C3819" s="49"/>
      <c r="D3819" s="49"/>
      <c r="E3819" s="49"/>
      <c r="F3819" s="49"/>
      <c r="G3819" s="49"/>
      <c r="H3819" s="49"/>
      <c r="I3819" s="49"/>
      <c r="J3819" s="49"/>
      <c r="K3819" s="49"/>
      <c r="L3819" s="49"/>
      <c r="M3819" s="49"/>
      <c r="N3819" s="49"/>
      <c r="O3819" s="49"/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  <c r="AB3819" s="49"/>
      <c r="AC3819" s="49"/>
      <c r="AD3819" s="49"/>
    </row>
    <row r="3820" spans="1:30">
      <c r="A3820" s="49"/>
      <c r="B3820" s="49"/>
      <c r="C3820" s="49"/>
      <c r="D3820" s="49"/>
      <c r="E3820" s="49"/>
      <c r="F3820" s="49"/>
      <c r="G3820" s="49"/>
      <c r="H3820" s="49"/>
      <c r="I3820" s="49"/>
      <c r="J3820" s="49"/>
      <c r="K3820" s="49"/>
      <c r="L3820" s="49"/>
      <c r="M3820" s="49"/>
      <c r="N3820" s="49"/>
      <c r="O3820" s="49"/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  <c r="AB3820" s="49"/>
      <c r="AC3820" s="49"/>
      <c r="AD3820" s="49"/>
    </row>
    <row r="3821" spans="1:30">
      <c r="A3821" s="49"/>
      <c r="B3821" s="49"/>
      <c r="C3821" s="49"/>
      <c r="D3821" s="49"/>
      <c r="E3821" s="49"/>
      <c r="F3821" s="49"/>
      <c r="G3821" s="49"/>
      <c r="H3821" s="49"/>
      <c r="I3821" s="49"/>
      <c r="J3821" s="49"/>
      <c r="K3821" s="49"/>
      <c r="L3821" s="49"/>
      <c r="M3821" s="49"/>
      <c r="N3821" s="49"/>
      <c r="O3821" s="49"/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  <c r="AA3821" s="49"/>
      <c r="AB3821" s="49"/>
      <c r="AC3821" s="49"/>
      <c r="AD3821" s="49"/>
    </row>
    <row r="3822" spans="1:30">
      <c r="A3822" s="49"/>
      <c r="B3822" s="49"/>
      <c r="C3822" s="49"/>
      <c r="D3822" s="49"/>
      <c r="E3822" s="49"/>
      <c r="F3822" s="49"/>
      <c r="G3822" s="49"/>
      <c r="H3822" s="49"/>
      <c r="I3822" s="49"/>
      <c r="J3822" s="49"/>
      <c r="K3822" s="49"/>
      <c r="L3822" s="49"/>
      <c r="M3822" s="49"/>
      <c r="N3822" s="49"/>
      <c r="O3822" s="49"/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  <c r="AB3822" s="49"/>
      <c r="AC3822" s="49"/>
      <c r="AD3822" s="49"/>
    </row>
    <row r="3823" spans="1:30">
      <c r="A3823" s="49"/>
      <c r="B3823" s="49"/>
      <c r="C3823" s="49"/>
      <c r="D3823" s="49"/>
      <c r="E3823" s="49"/>
      <c r="F3823" s="49"/>
      <c r="G3823" s="49"/>
      <c r="H3823" s="49"/>
      <c r="I3823" s="49"/>
      <c r="J3823" s="49"/>
      <c r="K3823" s="49"/>
      <c r="L3823" s="49"/>
      <c r="M3823" s="49"/>
      <c r="N3823" s="49"/>
      <c r="O3823" s="49"/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  <c r="AB3823" s="49"/>
      <c r="AC3823" s="49"/>
      <c r="AD3823" s="49"/>
    </row>
    <row r="3824" spans="1:30">
      <c r="A3824" s="49"/>
      <c r="B3824" s="49"/>
      <c r="C3824" s="49"/>
      <c r="D3824" s="49"/>
      <c r="E3824" s="49"/>
      <c r="F3824" s="49"/>
      <c r="G3824" s="49"/>
      <c r="H3824" s="49"/>
      <c r="I3824" s="49"/>
      <c r="J3824" s="49"/>
      <c r="K3824" s="49"/>
      <c r="L3824" s="49"/>
      <c r="M3824" s="49"/>
      <c r="N3824" s="49"/>
      <c r="O3824" s="49"/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  <c r="AB3824" s="49"/>
      <c r="AC3824" s="49"/>
      <c r="AD3824" s="49"/>
    </row>
    <row r="3825" spans="1:30">
      <c r="A3825" s="49"/>
      <c r="B3825" s="49"/>
      <c r="C3825" s="49"/>
      <c r="D3825" s="49"/>
      <c r="E3825" s="49"/>
      <c r="F3825" s="49"/>
      <c r="G3825" s="49"/>
      <c r="H3825" s="49"/>
      <c r="I3825" s="49"/>
      <c r="J3825" s="49"/>
      <c r="K3825" s="49"/>
      <c r="L3825" s="49"/>
      <c r="M3825" s="49"/>
      <c r="N3825" s="49"/>
      <c r="O3825" s="49"/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  <c r="AB3825" s="49"/>
      <c r="AC3825" s="49"/>
      <c r="AD3825" s="49"/>
    </row>
    <row r="3826" spans="1:30">
      <c r="A3826" s="49"/>
      <c r="B3826" s="49"/>
      <c r="C3826" s="49"/>
      <c r="D3826" s="49"/>
      <c r="E3826" s="49"/>
      <c r="F3826" s="49"/>
      <c r="G3826" s="49"/>
      <c r="H3826" s="49"/>
      <c r="I3826" s="49"/>
      <c r="J3826" s="49"/>
      <c r="K3826" s="49"/>
      <c r="L3826" s="49"/>
      <c r="M3826" s="49"/>
      <c r="N3826" s="49"/>
      <c r="O3826" s="49"/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  <c r="AB3826" s="49"/>
      <c r="AC3826" s="49"/>
      <c r="AD3826" s="49"/>
    </row>
    <row r="3827" spans="1:30">
      <c r="A3827" s="49"/>
      <c r="B3827" s="49"/>
      <c r="C3827" s="49"/>
      <c r="D3827" s="49"/>
      <c r="E3827" s="49"/>
      <c r="F3827" s="49"/>
      <c r="G3827" s="49"/>
      <c r="H3827" s="49"/>
      <c r="I3827" s="49"/>
      <c r="J3827" s="49"/>
      <c r="K3827" s="49"/>
      <c r="L3827" s="49"/>
      <c r="M3827" s="49"/>
      <c r="N3827" s="49"/>
      <c r="O3827" s="49"/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  <c r="AB3827" s="49"/>
      <c r="AC3827" s="49"/>
      <c r="AD3827" s="49"/>
    </row>
    <row r="3828" spans="1:30">
      <c r="A3828" s="49"/>
      <c r="B3828" s="49"/>
      <c r="C3828" s="49"/>
      <c r="D3828" s="49"/>
      <c r="E3828" s="49"/>
      <c r="F3828" s="49"/>
      <c r="G3828" s="49"/>
      <c r="H3828" s="49"/>
      <c r="I3828" s="49"/>
      <c r="J3828" s="49"/>
      <c r="K3828" s="49"/>
      <c r="L3828" s="49"/>
      <c r="M3828" s="49"/>
      <c r="N3828" s="49"/>
      <c r="O3828" s="49"/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  <c r="AB3828" s="49"/>
      <c r="AC3828" s="49"/>
      <c r="AD3828" s="49"/>
    </row>
    <row r="3829" spans="1:30">
      <c r="A3829" s="49"/>
      <c r="B3829" s="49"/>
      <c r="C3829" s="49"/>
      <c r="D3829" s="49"/>
      <c r="E3829" s="49"/>
      <c r="F3829" s="49"/>
      <c r="G3829" s="49"/>
      <c r="H3829" s="49"/>
      <c r="I3829" s="49"/>
      <c r="J3829" s="49"/>
      <c r="K3829" s="49"/>
      <c r="L3829" s="49"/>
      <c r="M3829" s="49"/>
      <c r="N3829" s="49"/>
      <c r="O3829" s="49"/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  <c r="AB3829" s="49"/>
      <c r="AC3829" s="49"/>
      <c r="AD3829" s="49"/>
    </row>
    <row r="3830" spans="1:30">
      <c r="A3830" s="49"/>
      <c r="B3830" s="49"/>
      <c r="C3830" s="49"/>
      <c r="D3830" s="49"/>
      <c r="E3830" s="49"/>
      <c r="F3830" s="49"/>
      <c r="G3830" s="49"/>
      <c r="H3830" s="49"/>
      <c r="I3830" s="49"/>
      <c r="J3830" s="49"/>
      <c r="K3830" s="49"/>
      <c r="L3830" s="49"/>
      <c r="M3830" s="49"/>
      <c r="N3830" s="49"/>
      <c r="O3830" s="49"/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  <c r="AB3830" s="49"/>
      <c r="AC3830" s="49"/>
      <c r="AD3830" s="49"/>
    </row>
    <row r="3831" spans="1:30">
      <c r="A3831" s="49"/>
      <c r="B3831" s="49"/>
      <c r="C3831" s="49"/>
      <c r="D3831" s="49"/>
      <c r="E3831" s="49"/>
      <c r="F3831" s="49"/>
      <c r="G3831" s="49"/>
      <c r="H3831" s="49"/>
      <c r="I3831" s="49"/>
      <c r="J3831" s="49"/>
      <c r="K3831" s="49"/>
      <c r="L3831" s="49"/>
      <c r="M3831" s="49"/>
      <c r="N3831" s="49"/>
      <c r="O3831" s="49"/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  <c r="AB3831" s="49"/>
      <c r="AC3831" s="49"/>
      <c r="AD3831" s="49"/>
    </row>
    <row r="3832" spans="1:30">
      <c r="A3832" s="49"/>
      <c r="B3832" s="49"/>
      <c r="C3832" s="49"/>
      <c r="D3832" s="49"/>
      <c r="E3832" s="49"/>
      <c r="F3832" s="49"/>
      <c r="G3832" s="49"/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  <c r="AB3832" s="49"/>
      <c r="AC3832" s="49"/>
      <c r="AD3832" s="49"/>
    </row>
    <row r="3833" spans="1:30">
      <c r="A3833" s="49"/>
      <c r="B3833" s="49"/>
      <c r="C3833" s="49"/>
      <c r="D3833" s="49"/>
      <c r="E3833" s="49"/>
      <c r="F3833" s="49"/>
      <c r="G3833" s="49"/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  <c r="AB3833" s="49"/>
      <c r="AC3833" s="49"/>
      <c r="AD3833" s="49"/>
    </row>
    <row r="3834" spans="1:30">
      <c r="A3834" s="49"/>
      <c r="B3834" s="49"/>
      <c r="C3834" s="49"/>
      <c r="D3834" s="49"/>
      <c r="E3834" s="49"/>
      <c r="F3834" s="49"/>
      <c r="G3834" s="49"/>
      <c r="H3834" s="49"/>
      <c r="I3834" s="49"/>
      <c r="J3834" s="49"/>
      <c r="K3834" s="49"/>
      <c r="L3834" s="49"/>
      <c r="M3834" s="49"/>
      <c r="N3834" s="49"/>
      <c r="O3834" s="49"/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  <c r="AB3834" s="49"/>
      <c r="AC3834" s="49"/>
      <c r="AD3834" s="49"/>
    </row>
    <row r="3835" spans="1:30">
      <c r="A3835" s="49"/>
      <c r="B3835" s="49"/>
      <c r="C3835" s="49"/>
      <c r="D3835" s="49"/>
      <c r="E3835" s="49"/>
      <c r="F3835" s="49"/>
      <c r="G3835" s="49"/>
      <c r="H3835" s="49"/>
      <c r="I3835" s="49"/>
      <c r="J3835" s="49"/>
      <c r="K3835" s="49"/>
      <c r="L3835" s="49"/>
      <c r="M3835" s="49"/>
      <c r="N3835" s="49"/>
      <c r="O3835" s="49"/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  <c r="AB3835" s="49"/>
      <c r="AC3835" s="49"/>
      <c r="AD3835" s="49"/>
    </row>
    <row r="3836" spans="1:30">
      <c r="A3836" s="49"/>
      <c r="B3836" s="49"/>
      <c r="C3836" s="49"/>
      <c r="D3836" s="49"/>
      <c r="E3836" s="49"/>
      <c r="F3836" s="49"/>
      <c r="G3836" s="49"/>
      <c r="H3836" s="49"/>
      <c r="I3836" s="49"/>
      <c r="J3836" s="49"/>
      <c r="K3836" s="49"/>
      <c r="L3836" s="49"/>
      <c r="M3836" s="49"/>
      <c r="N3836" s="49"/>
      <c r="O3836" s="49"/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  <c r="AB3836" s="49"/>
      <c r="AC3836" s="49"/>
      <c r="AD3836" s="49"/>
    </row>
    <row r="3837" spans="1:30">
      <c r="A3837" s="49"/>
      <c r="B3837" s="49"/>
      <c r="C3837" s="49"/>
      <c r="D3837" s="49"/>
      <c r="E3837" s="49"/>
      <c r="F3837" s="49"/>
      <c r="G3837" s="49"/>
      <c r="H3837" s="49"/>
      <c r="I3837" s="49"/>
      <c r="J3837" s="49"/>
      <c r="K3837" s="49"/>
      <c r="L3837" s="49"/>
      <c r="M3837" s="49"/>
      <c r="N3837" s="49"/>
      <c r="O3837" s="49"/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  <c r="AA3837" s="49"/>
      <c r="AB3837" s="49"/>
      <c r="AC3837" s="49"/>
      <c r="AD3837" s="49"/>
    </row>
    <row r="3838" spans="1:30">
      <c r="A3838" s="49"/>
      <c r="B3838" s="49"/>
      <c r="C3838" s="49"/>
      <c r="D3838" s="49"/>
      <c r="E3838" s="49"/>
      <c r="F3838" s="49"/>
      <c r="G3838" s="49"/>
      <c r="H3838" s="49"/>
      <c r="I3838" s="49"/>
      <c r="J3838" s="49"/>
      <c r="K3838" s="49"/>
      <c r="L3838" s="49"/>
      <c r="M3838" s="49"/>
      <c r="N3838" s="49"/>
      <c r="O3838" s="49"/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  <c r="AB3838" s="49"/>
      <c r="AC3838" s="49"/>
      <c r="AD3838" s="49"/>
    </row>
    <row r="3839" spans="1:30">
      <c r="A3839" s="49"/>
      <c r="B3839" s="49"/>
      <c r="C3839" s="49"/>
      <c r="D3839" s="49"/>
      <c r="E3839" s="49"/>
      <c r="F3839" s="49"/>
      <c r="G3839" s="49"/>
      <c r="H3839" s="49"/>
      <c r="I3839" s="49"/>
      <c r="J3839" s="49"/>
      <c r="K3839" s="49"/>
      <c r="L3839" s="49"/>
      <c r="M3839" s="49"/>
      <c r="N3839" s="49"/>
      <c r="O3839" s="49"/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  <c r="AA3839" s="49"/>
      <c r="AB3839" s="49"/>
      <c r="AC3839" s="49"/>
      <c r="AD3839" s="49"/>
    </row>
    <row r="3840" spans="1:30">
      <c r="A3840" s="49"/>
      <c r="B3840" s="49"/>
      <c r="C3840" s="49"/>
      <c r="D3840" s="49"/>
      <c r="E3840" s="49"/>
      <c r="F3840" s="49"/>
      <c r="G3840" s="49"/>
      <c r="H3840" s="49"/>
      <c r="I3840" s="49"/>
      <c r="J3840" s="49"/>
      <c r="K3840" s="49"/>
      <c r="L3840" s="49"/>
      <c r="M3840" s="49"/>
      <c r="N3840" s="49"/>
      <c r="O3840" s="49"/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  <c r="AA3840" s="49"/>
      <c r="AB3840" s="49"/>
      <c r="AC3840" s="49"/>
      <c r="AD3840" s="49"/>
    </row>
    <row r="3841" spans="1:30">
      <c r="A3841" s="49"/>
      <c r="B3841" s="49"/>
      <c r="C3841" s="49"/>
      <c r="D3841" s="49"/>
      <c r="E3841" s="49"/>
      <c r="F3841" s="49"/>
      <c r="G3841" s="49"/>
      <c r="H3841" s="49"/>
      <c r="I3841" s="49"/>
      <c r="J3841" s="49"/>
      <c r="K3841" s="49"/>
      <c r="L3841" s="49"/>
      <c r="M3841" s="49"/>
      <c r="N3841" s="49"/>
      <c r="O3841" s="49"/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  <c r="AB3841" s="49"/>
      <c r="AC3841" s="49"/>
      <c r="AD3841" s="49"/>
    </row>
    <row r="3842" spans="1:30">
      <c r="A3842" s="49"/>
      <c r="B3842" s="49"/>
      <c r="C3842" s="49"/>
      <c r="D3842" s="49"/>
      <c r="E3842" s="49"/>
      <c r="F3842" s="49"/>
      <c r="G3842" s="49"/>
      <c r="H3842" s="49"/>
      <c r="I3842" s="49"/>
      <c r="J3842" s="49"/>
      <c r="K3842" s="49"/>
      <c r="L3842" s="49"/>
      <c r="M3842" s="49"/>
      <c r="N3842" s="49"/>
      <c r="O3842" s="49"/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  <c r="AB3842" s="49"/>
      <c r="AC3842" s="49"/>
      <c r="AD3842" s="49"/>
    </row>
    <row r="3843" spans="1:30">
      <c r="A3843" s="49"/>
      <c r="B3843" s="49"/>
      <c r="C3843" s="49"/>
      <c r="D3843" s="49"/>
      <c r="E3843" s="49"/>
      <c r="F3843" s="49"/>
      <c r="G3843" s="49"/>
      <c r="H3843" s="49"/>
      <c r="I3843" s="49"/>
      <c r="J3843" s="49"/>
      <c r="K3843" s="49"/>
      <c r="L3843" s="49"/>
      <c r="M3843" s="49"/>
      <c r="N3843" s="49"/>
      <c r="O3843" s="49"/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  <c r="AB3843" s="49"/>
      <c r="AC3843" s="49"/>
      <c r="AD3843" s="49"/>
    </row>
    <row r="3844" spans="1:30">
      <c r="A3844" s="49"/>
      <c r="B3844" s="49"/>
      <c r="C3844" s="49"/>
      <c r="D3844" s="49"/>
      <c r="E3844" s="49"/>
      <c r="F3844" s="49"/>
      <c r="G3844" s="49"/>
      <c r="H3844" s="49"/>
      <c r="I3844" s="49"/>
      <c r="J3844" s="49"/>
      <c r="K3844" s="49"/>
      <c r="L3844" s="49"/>
      <c r="M3844" s="49"/>
      <c r="N3844" s="49"/>
      <c r="O3844" s="49"/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  <c r="AA3844" s="49"/>
      <c r="AB3844" s="49"/>
      <c r="AC3844" s="49"/>
      <c r="AD3844" s="49"/>
    </row>
    <row r="3845" spans="1:30">
      <c r="A3845" s="49"/>
      <c r="B3845" s="49"/>
      <c r="C3845" s="49"/>
      <c r="D3845" s="49"/>
      <c r="E3845" s="49"/>
      <c r="F3845" s="49"/>
      <c r="G3845" s="49"/>
      <c r="H3845" s="49"/>
      <c r="I3845" s="49"/>
      <c r="J3845" s="49"/>
      <c r="K3845" s="49"/>
      <c r="L3845" s="49"/>
      <c r="M3845" s="49"/>
      <c r="N3845" s="49"/>
      <c r="O3845" s="49"/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  <c r="AB3845" s="49"/>
      <c r="AC3845" s="49"/>
      <c r="AD3845" s="49"/>
    </row>
    <row r="3846" spans="1:30">
      <c r="A3846" s="49"/>
      <c r="B3846" s="49"/>
      <c r="C3846" s="49"/>
      <c r="D3846" s="49"/>
      <c r="E3846" s="49"/>
      <c r="F3846" s="49"/>
      <c r="G3846" s="49"/>
      <c r="H3846" s="49"/>
      <c r="I3846" s="49"/>
      <c r="J3846" s="49"/>
      <c r="K3846" s="49"/>
      <c r="L3846" s="49"/>
      <c r="M3846" s="49"/>
      <c r="N3846" s="49"/>
      <c r="O3846" s="49"/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  <c r="AB3846" s="49"/>
      <c r="AC3846" s="49"/>
      <c r="AD3846" s="49"/>
    </row>
    <row r="3847" spans="1:30">
      <c r="A3847" s="49"/>
      <c r="B3847" s="49"/>
      <c r="C3847" s="49"/>
      <c r="D3847" s="49"/>
      <c r="E3847" s="49"/>
      <c r="F3847" s="49"/>
      <c r="G3847" s="49"/>
      <c r="H3847" s="49"/>
      <c r="I3847" s="49"/>
      <c r="J3847" s="49"/>
      <c r="K3847" s="49"/>
      <c r="L3847" s="49"/>
      <c r="M3847" s="49"/>
      <c r="N3847" s="49"/>
      <c r="O3847" s="49"/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  <c r="AB3847" s="49"/>
      <c r="AC3847" s="49"/>
      <c r="AD3847" s="49"/>
    </row>
    <row r="3848" spans="1:30">
      <c r="A3848" s="49"/>
      <c r="B3848" s="49"/>
      <c r="C3848" s="49"/>
      <c r="D3848" s="49"/>
      <c r="E3848" s="49"/>
      <c r="F3848" s="49"/>
      <c r="G3848" s="49"/>
      <c r="H3848" s="49"/>
      <c r="I3848" s="49"/>
      <c r="J3848" s="49"/>
      <c r="K3848" s="49"/>
      <c r="L3848" s="49"/>
      <c r="M3848" s="49"/>
      <c r="N3848" s="49"/>
      <c r="O3848" s="49"/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  <c r="AB3848" s="49"/>
      <c r="AC3848" s="49"/>
      <c r="AD3848" s="49"/>
    </row>
    <row r="3849" spans="1:30">
      <c r="A3849" s="49"/>
      <c r="B3849" s="49"/>
      <c r="C3849" s="49"/>
      <c r="D3849" s="49"/>
      <c r="E3849" s="49"/>
      <c r="F3849" s="49"/>
      <c r="G3849" s="49"/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  <c r="AB3849" s="49"/>
      <c r="AC3849" s="49"/>
      <c r="AD3849" s="49"/>
    </row>
    <row r="3850" spans="1:30">
      <c r="A3850" s="49"/>
      <c r="B3850" s="49"/>
      <c r="C3850" s="49"/>
      <c r="D3850" s="49"/>
      <c r="E3850" s="49"/>
      <c r="F3850" s="49"/>
      <c r="G3850" s="49"/>
      <c r="H3850" s="49"/>
      <c r="I3850" s="49"/>
      <c r="J3850" s="49"/>
      <c r="K3850" s="49"/>
      <c r="L3850" s="49"/>
      <c r="M3850" s="49"/>
      <c r="N3850" s="49"/>
      <c r="O3850" s="49"/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  <c r="AB3850" s="49"/>
      <c r="AC3850" s="49"/>
      <c r="AD3850" s="49"/>
    </row>
    <row r="3851" spans="1:30">
      <c r="A3851" s="49"/>
      <c r="B3851" s="49"/>
      <c r="C3851" s="49"/>
      <c r="D3851" s="49"/>
      <c r="E3851" s="49"/>
      <c r="F3851" s="49"/>
      <c r="G3851" s="49"/>
      <c r="H3851" s="49"/>
      <c r="I3851" s="49"/>
      <c r="J3851" s="49"/>
      <c r="K3851" s="49"/>
      <c r="L3851" s="49"/>
      <c r="M3851" s="49"/>
      <c r="N3851" s="49"/>
      <c r="O3851" s="49"/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  <c r="AB3851" s="49"/>
      <c r="AC3851" s="49"/>
      <c r="AD3851" s="49"/>
    </row>
    <row r="3852" spans="1:30">
      <c r="A3852" s="49"/>
      <c r="B3852" s="49"/>
      <c r="C3852" s="49"/>
      <c r="D3852" s="49"/>
      <c r="E3852" s="49"/>
      <c r="F3852" s="49"/>
      <c r="G3852" s="49"/>
      <c r="H3852" s="49"/>
      <c r="I3852" s="49"/>
      <c r="J3852" s="49"/>
      <c r="K3852" s="49"/>
      <c r="L3852" s="49"/>
      <c r="M3852" s="49"/>
      <c r="N3852" s="49"/>
      <c r="O3852" s="49"/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  <c r="AB3852" s="49"/>
      <c r="AC3852" s="49"/>
      <c r="AD3852" s="49"/>
    </row>
    <row r="3853" spans="1:30">
      <c r="A3853" s="49"/>
      <c r="B3853" s="49"/>
      <c r="C3853" s="49"/>
      <c r="D3853" s="49"/>
      <c r="E3853" s="49"/>
      <c r="F3853" s="49"/>
      <c r="G3853" s="49"/>
      <c r="H3853" s="49"/>
      <c r="I3853" s="49"/>
      <c r="J3853" s="49"/>
      <c r="K3853" s="49"/>
      <c r="L3853" s="49"/>
      <c r="M3853" s="49"/>
      <c r="N3853" s="49"/>
      <c r="O3853" s="49"/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  <c r="AB3853" s="49"/>
      <c r="AC3853" s="49"/>
      <c r="AD3853" s="49"/>
    </row>
    <row r="3854" spans="1:30">
      <c r="A3854" s="49"/>
      <c r="B3854" s="49"/>
      <c r="C3854" s="49"/>
      <c r="D3854" s="49"/>
      <c r="E3854" s="49"/>
      <c r="F3854" s="49"/>
      <c r="G3854" s="49"/>
      <c r="H3854" s="49"/>
      <c r="I3854" s="49"/>
      <c r="J3854" s="49"/>
      <c r="K3854" s="49"/>
      <c r="L3854" s="49"/>
      <c r="M3854" s="49"/>
      <c r="N3854" s="49"/>
      <c r="O3854" s="49"/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  <c r="AB3854" s="49"/>
      <c r="AC3854" s="49"/>
      <c r="AD3854" s="49"/>
    </row>
    <row r="3855" spans="1:30">
      <c r="A3855" s="49"/>
      <c r="B3855" s="49"/>
      <c r="C3855" s="49"/>
      <c r="D3855" s="49"/>
      <c r="E3855" s="49"/>
      <c r="F3855" s="49"/>
      <c r="G3855" s="49"/>
      <c r="H3855" s="49"/>
      <c r="I3855" s="49"/>
      <c r="J3855" s="49"/>
      <c r="K3855" s="49"/>
      <c r="L3855" s="49"/>
      <c r="M3855" s="49"/>
      <c r="N3855" s="49"/>
      <c r="O3855" s="49"/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  <c r="AB3855" s="49"/>
      <c r="AC3855" s="49"/>
      <c r="AD3855" s="49"/>
    </row>
    <row r="3856" spans="1:30">
      <c r="A3856" s="49"/>
      <c r="B3856" s="49"/>
      <c r="C3856" s="49"/>
      <c r="D3856" s="49"/>
      <c r="E3856" s="49"/>
      <c r="F3856" s="49"/>
      <c r="G3856" s="49"/>
      <c r="H3856" s="49"/>
      <c r="I3856" s="49"/>
      <c r="J3856" s="49"/>
      <c r="K3856" s="49"/>
      <c r="L3856" s="49"/>
      <c r="M3856" s="49"/>
      <c r="N3856" s="49"/>
      <c r="O3856" s="49"/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  <c r="AA3856" s="49"/>
      <c r="AB3856" s="49"/>
      <c r="AC3856" s="49"/>
      <c r="AD3856" s="49"/>
    </row>
    <row r="3857" spans="1:30">
      <c r="A3857" s="49"/>
      <c r="B3857" s="49"/>
      <c r="C3857" s="49"/>
      <c r="D3857" s="49"/>
      <c r="E3857" s="49"/>
      <c r="F3857" s="49"/>
      <c r="G3857" s="49"/>
      <c r="H3857" s="49"/>
      <c r="I3857" s="49"/>
      <c r="J3857" s="49"/>
      <c r="K3857" s="49"/>
      <c r="L3857" s="49"/>
      <c r="M3857" s="49"/>
      <c r="N3857" s="49"/>
      <c r="O3857" s="49"/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  <c r="AB3857" s="49"/>
      <c r="AC3857" s="49"/>
      <c r="AD3857" s="49"/>
    </row>
    <row r="3858" spans="1:30">
      <c r="A3858" s="49"/>
      <c r="B3858" s="49"/>
      <c r="C3858" s="49"/>
      <c r="D3858" s="49"/>
      <c r="E3858" s="49"/>
      <c r="F3858" s="49"/>
      <c r="G3858" s="49"/>
      <c r="H3858" s="49"/>
      <c r="I3858" s="49"/>
      <c r="J3858" s="49"/>
      <c r="K3858" s="49"/>
      <c r="L3858" s="49"/>
      <c r="M3858" s="49"/>
      <c r="N3858" s="49"/>
      <c r="O3858" s="49"/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  <c r="AB3858" s="49"/>
      <c r="AC3858" s="49"/>
      <c r="AD3858" s="49"/>
    </row>
    <row r="3859" spans="1:30">
      <c r="A3859" s="49"/>
      <c r="B3859" s="49"/>
      <c r="C3859" s="49"/>
      <c r="D3859" s="49"/>
      <c r="E3859" s="49"/>
      <c r="F3859" s="49"/>
      <c r="G3859" s="49"/>
      <c r="H3859" s="49"/>
      <c r="I3859" s="49"/>
      <c r="J3859" s="49"/>
      <c r="K3859" s="49"/>
      <c r="L3859" s="49"/>
      <c r="M3859" s="49"/>
      <c r="N3859" s="49"/>
      <c r="O3859" s="49"/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  <c r="AB3859" s="49"/>
      <c r="AC3859" s="49"/>
      <c r="AD3859" s="49"/>
    </row>
    <row r="3860" spans="1:30">
      <c r="A3860" s="49"/>
      <c r="B3860" s="49"/>
      <c r="C3860" s="49"/>
      <c r="D3860" s="49"/>
      <c r="E3860" s="49"/>
      <c r="F3860" s="49"/>
      <c r="G3860" s="49"/>
      <c r="H3860" s="49"/>
      <c r="I3860" s="49"/>
      <c r="J3860" s="49"/>
      <c r="K3860" s="49"/>
      <c r="L3860" s="49"/>
      <c r="M3860" s="49"/>
      <c r="N3860" s="49"/>
      <c r="O3860" s="49"/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  <c r="AB3860" s="49"/>
      <c r="AC3860" s="49"/>
      <c r="AD3860" s="49"/>
    </row>
    <row r="3861" spans="1:30">
      <c r="A3861" s="49"/>
      <c r="B3861" s="49"/>
      <c r="C3861" s="49"/>
      <c r="D3861" s="49"/>
      <c r="E3861" s="49"/>
      <c r="F3861" s="49"/>
      <c r="G3861" s="49"/>
      <c r="H3861" s="49"/>
      <c r="I3861" s="49"/>
      <c r="J3861" s="49"/>
      <c r="K3861" s="49"/>
      <c r="L3861" s="49"/>
      <c r="M3861" s="49"/>
      <c r="N3861" s="49"/>
      <c r="O3861" s="49"/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  <c r="AB3861" s="49"/>
      <c r="AC3861" s="49"/>
      <c r="AD3861" s="49"/>
    </row>
    <row r="3862" spans="1:30">
      <c r="A3862" s="49"/>
      <c r="B3862" s="49"/>
      <c r="C3862" s="49"/>
      <c r="D3862" s="49"/>
      <c r="E3862" s="49"/>
      <c r="F3862" s="49"/>
      <c r="G3862" s="49"/>
      <c r="H3862" s="49"/>
      <c r="I3862" s="49"/>
      <c r="J3862" s="49"/>
      <c r="K3862" s="49"/>
      <c r="L3862" s="49"/>
      <c r="M3862" s="49"/>
      <c r="N3862" s="49"/>
      <c r="O3862" s="49"/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  <c r="AB3862" s="49"/>
      <c r="AC3862" s="49"/>
      <c r="AD3862" s="49"/>
    </row>
    <row r="3863" spans="1:30">
      <c r="A3863" s="49"/>
      <c r="B3863" s="49"/>
      <c r="C3863" s="49"/>
      <c r="D3863" s="49"/>
      <c r="E3863" s="49"/>
      <c r="F3863" s="49"/>
      <c r="G3863" s="49"/>
      <c r="H3863" s="49"/>
      <c r="I3863" s="49"/>
      <c r="J3863" s="49"/>
      <c r="K3863" s="49"/>
      <c r="L3863" s="49"/>
      <c r="M3863" s="49"/>
      <c r="N3863" s="49"/>
      <c r="O3863" s="49"/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  <c r="AA3863" s="49"/>
      <c r="AB3863" s="49"/>
      <c r="AC3863" s="49"/>
      <c r="AD3863" s="49"/>
    </row>
    <row r="3864" spans="1:30">
      <c r="A3864" s="49"/>
      <c r="B3864" s="49"/>
      <c r="C3864" s="49"/>
      <c r="D3864" s="49"/>
      <c r="E3864" s="49"/>
      <c r="F3864" s="49"/>
      <c r="G3864" s="49"/>
      <c r="H3864" s="49"/>
      <c r="I3864" s="49"/>
      <c r="J3864" s="49"/>
      <c r="K3864" s="49"/>
      <c r="L3864" s="49"/>
      <c r="M3864" s="49"/>
      <c r="N3864" s="49"/>
      <c r="O3864" s="49"/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  <c r="AB3864" s="49"/>
      <c r="AC3864" s="49"/>
      <c r="AD3864" s="49"/>
    </row>
    <row r="3865" spans="1:30">
      <c r="A3865" s="49"/>
      <c r="B3865" s="49"/>
      <c r="C3865" s="49"/>
      <c r="D3865" s="49"/>
      <c r="E3865" s="49"/>
      <c r="F3865" s="49"/>
      <c r="G3865" s="49"/>
      <c r="H3865" s="49"/>
      <c r="I3865" s="49"/>
      <c r="J3865" s="49"/>
      <c r="K3865" s="49"/>
      <c r="L3865" s="49"/>
      <c r="M3865" s="49"/>
      <c r="N3865" s="49"/>
      <c r="O3865" s="49"/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  <c r="AB3865" s="49"/>
      <c r="AC3865" s="49"/>
      <c r="AD3865" s="49"/>
    </row>
    <row r="3866" spans="1:30">
      <c r="A3866" s="49"/>
      <c r="B3866" s="49"/>
      <c r="C3866" s="49"/>
      <c r="D3866" s="49"/>
      <c r="E3866" s="49"/>
      <c r="F3866" s="49"/>
      <c r="G3866" s="49"/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  <c r="AA3866" s="49"/>
      <c r="AB3866" s="49"/>
      <c r="AC3866" s="49"/>
      <c r="AD3866" s="49"/>
    </row>
    <row r="3867" spans="1:30">
      <c r="A3867" s="49"/>
      <c r="B3867" s="49"/>
      <c r="C3867" s="49"/>
      <c r="D3867" s="49"/>
      <c r="E3867" s="49"/>
      <c r="F3867" s="49"/>
      <c r="G3867" s="49"/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  <c r="AB3867" s="49"/>
      <c r="AC3867" s="49"/>
      <c r="AD3867" s="49"/>
    </row>
    <row r="3868" spans="1:30">
      <c r="A3868" s="49"/>
      <c r="B3868" s="49"/>
      <c r="C3868" s="49"/>
      <c r="D3868" s="49"/>
      <c r="E3868" s="49"/>
      <c r="F3868" s="49"/>
      <c r="G3868" s="49"/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  <c r="AB3868" s="49"/>
      <c r="AC3868" s="49"/>
      <c r="AD3868" s="49"/>
    </row>
    <row r="3869" spans="1:30">
      <c r="A3869" s="49"/>
      <c r="B3869" s="49"/>
      <c r="C3869" s="49"/>
      <c r="D3869" s="49"/>
      <c r="E3869" s="49"/>
      <c r="F3869" s="49"/>
      <c r="G3869" s="49"/>
      <c r="H3869" s="49"/>
      <c r="I3869" s="49"/>
      <c r="J3869" s="49"/>
      <c r="K3869" s="49"/>
      <c r="L3869" s="49"/>
      <c r="M3869" s="49"/>
      <c r="N3869" s="49"/>
      <c r="O3869" s="49"/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  <c r="AB3869" s="49"/>
      <c r="AC3869" s="49"/>
      <c r="AD3869" s="49"/>
    </row>
    <row r="3870" spans="1:30">
      <c r="A3870" s="49"/>
      <c r="B3870" s="49"/>
      <c r="C3870" s="49"/>
      <c r="D3870" s="49"/>
      <c r="E3870" s="49"/>
      <c r="F3870" s="49"/>
      <c r="G3870" s="49"/>
      <c r="H3870" s="49"/>
      <c r="I3870" s="49"/>
      <c r="J3870" s="49"/>
      <c r="K3870" s="49"/>
      <c r="L3870" s="49"/>
      <c r="M3870" s="49"/>
      <c r="N3870" s="49"/>
      <c r="O3870" s="49"/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  <c r="AA3870" s="49"/>
      <c r="AB3870" s="49"/>
      <c r="AC3870" s="49"/>
      <c r="AD3870" s="49"/>
    </row>
    <row r="3871" spans="1:30">
      <c r="A3871" s="49"/>
      <c r="B3871" s="49"/>
      <c r="C3871" s="49"/>
      <c r="D3871" s="49"/>
      <c r="E3871" s="49"/>
      <c r="F3871" s="49"/>
      <c r="G3871" s="49"/>
      <c r="H3871" s="49"/>
      <c r="I3871" s="49"/>
      <c r="J3871" s="49"/>
      <c r="K3871" s="49"/>
      <c r="L3871" s="49"/>
      <c r="M3871" s="49"/>
      <c r="N3871" s="49"/>
      <c r="O3871" s="49"/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  <c r="AB3871" s="49"/>
      <c r="AC3871" s="49"/>
      <c r="AD3871" s="49"/>
    </row>
    <row r="3872" spans="1:30">
      <c r="A3872" s="49"/>
      <c r="B3872" s="49"/>
      <c r="C3872" s="49"/>
      <c r="D3872" s="49"/>
      <c r="E3872" s="49"/>
      <c r="F3872" s="49"/>
      <c r="G3872" s="49"/>
      <c r="H3872" s="49"/>
      <c r="I3872" s="49"/>
      <c r="J3872" s="49"/>
      <c r="K3872" s="49"/>
      <c r="L3872" s="49"/>
      <c r="M3872" s="49"/>
      <c r="N3872" s="49"/>
      <c r="O3872" s="49"/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  <c r="AB3872" s="49"/>
      <c r="AC3872" s="49"/>
      <c r="AD3872" s="49"/>
    </row>
    <row r="3873" spans="1:30">
      <c r="A3873" s="49"/>
      <c r="B3873" s="49"/>
      <c r="C3873" s="49"/>
      <c r="D3873" s="49"/>
      <c r="E3873" s="49"/>
      <c r="F3873" s="49"/>
      <c r="G3873" s="49"/>
      <c r="H3873" s="49"/>
      <c r="I3873" s="49"/>
      <c r="J3873" s="49"/>
      <c r="K3873" s="49"/>
      <c r="L3873" s="49"/>
      <c r="M3873" s="49"/>
      <c r="N3873" s="49"/>
      <c r="O3873" s="49"/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  <c r="AA3873" s="49"/>
      <c r="AB3873" s="49"/>
      <c r="AC3873" s="49"/>
      <c r="AD3873" s="49"/>
    </row>
    <row r="3874" spans="1:30">
      <c r="A3874" s="49"/>
      <c r="B3874" s="49"/>
      <c r="C3874" s="49"/>
      <c r="D3874" s="49"/>
      <c r="E3874" s="49"/>
      <c r="F3874" s="49"/>
      <c r="G3874" s="49"/>
      <c r="H3874" s="49"/>
      <c r="I3874" s="49"/>
      <c r="J3874" s="49"/>
      <c r="K3874" s="49"/>
      <c r="L3874" s="49"/>
      <c r="M3874" s="49"/>
      <c r="N3874" s="49"/>
      <c r="O3874" s="49"/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  <c r="AB3874" s="49"/>
      <c r="AC3874" s="49"/>
      <c r="AD3874" s="49"/>
    </row>
    <row r="3875" spans="1:30">
      <c r="A3875" s="49"/>
      <c r="B3875" s="49"/>
      <c r="C3875" s="49"/>
      <c r="D3875" s="49"/>
      <c r="E3875" s="49"/>
      <c r="F3875" s="49"/>
      <c r="G3875" s="49"/>
      <c r="H3875" s="49"/>
      <c r="I3875" s="49"/>
      <c r="J3875" s="49"/>
      <c r="K3875" s="49"/>
      <c r="L3875" s="49"/>
      <c r="M3875" s="49"/>
      <c r="N3875" s="49"/>
      <c r="O3875" s="49"/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  <c r="AA3875" s="49"/>
      <c r="AB3875" s="49"/>
      <c r="AC3875" s="49"/>
      <c r="AD3875" s="49"/>
    </row>
    <row r="3876" spans="1:30">
      <c r="A3876" s="49"/>
      <c r="B3876" s="49"/>
      <c r="C3876" s="49"/>
      <c r="D3876" s="49"/>
      <c r="E3876" s="49"/>
      <c r="F3876" s="49"/>
      <c r="G3876" s="49"/>
      <c r="H3876" s="49"/>
      <c r="I3876" s="49"/>
      <c r="J3876" s="49"/>
      <c r="K3876" s="49"/>
      <c r="L3876" s="49"/>
      <c r="M3876" s="49"/>
      <c r="N3876" s="49"/>
      <c r="O3876" s="49"/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  <c r="AB3876" s="49"/>
      <c r="AC3876" s="49"/>
      <c r="AD3876" s="49"/>
    </row>
    <row r="3877" spans="1:30">
      <c r="A3877" s="49"/>
      <c r="B3877" s="49"/>
      <c r="C3877" s="49"/>
      <c r="D3877" s="49"/>
      <c r="E3877" s="49"/>
      <c r="F3877" s="49"/>
      <c r="G3877" s="49"/>
      <c r="H3877" s="49"/>
      <c r="I3877" s="49"/>
      <c r="J3877" s="49"/>
      <c r="K3877" s="49"/>
      <c r="L3877" s="49"/>
      <c r="M3877" s="49"/>
      <c r="N3877" s="49"/>
      <c r="O3877" s="49"/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  <c r="AB3877" s="49"/>
      <c r="AC3877" s="49"/>
      <c r="AD3877" s="49"/>
    </row>
    <row r="3878" spans="1:30">
      <c r="A3878" s="49"/>
      <c r="B3878" s="49"/>
      <c r="C3878" s="49"/>
      <c r="D3878" s="49"/>
      <c r="E3878" s="49"/>
      <c r="F3878" s="49"/>
      <c r="G3878" s="49"/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  <c r="AB3878" s="49"/>
      <c r="AC3878" s="49"/>
      <c r="AD3878" s="49"/>
    </row>
    <row r="3879" spans="1:30">
      <c r="A3879" s="49"/>
      <c r="B3879" s="49"/>
      <c r="C3879" s="49"/>
      <c r="D3879" s="49"/>
      <c r="E3879" s="49"/>
      <c r="F3879" s="49"/>
      <c r="G3879" s="49"/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  <c r="AA3879" s="49"/>
      <c r="AB3879" s="49"/>
      <c r="AC3879" s="49"/>
      <c r="AD3879" s="49"/>
    </row>
    <row r="3880" spans="1:30">
      <c r="A3880" s="49"/>
      <c r="B3880" s="49"/>
      <c r="C3880" s="49"/>
      <c r="D3880" s="49"/>
      <c r="E3880" s="49"/>
      <c r="F3880" s="49"/>
      <c r="G3880" s="49"/>
      <c r="H3880" s="49"/>
      <c r="I3880" s="49"/>
      <c r="J3880" s="49"/>
      <c r="K3880" s="49"/>
      <c r="L3880" s="49"/>
      <c r="M3880" s="49"/>
      <c r="N3880" s="49"/>
      <c r="O3880" s="49"/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  <c r="AB3880" s="49"/>
      <c r="AC3880" s="49"/>
      <c r="AD3880" s="49"/>
    </row>
    <row r="3881" spans="1:30">
      <c r="A3881" s="49"/>
      <c r="B3881" s="49"/>
      <c r="C3881" s="49"/>
      <c r="D3881" s="49"/>
      <c r="E3881" s="49"/>
      <c r="F3881" s="49"/>
      <c r="G3881" s="49"/>
      <c r="H3881" s="49"/>
      <c r="I3881" s="49"/>
      <c r="J3881" s="49"/>
      <c r="K3881" s="49"/>
      <c r="L3881" s="49"/>
      <c r="M3881" s="49"/>
      <c r="N3881" s="49"/>
      <c r="O3881" s="49"/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  <c r="AB3881" s="49"/>
      <c r="AC3881" s="49"/>
      <c r="AD3881" s="49"/>
    </row>
    <row r="3882" spans="1:30">
      <c r="A3882" s="49"/>
      <c r="B3882" s="49"/>
      <c r="C3882" s="49"/>
      <c r="D3882" s="49"/>
      <c r="E3882" s="49"/>
      <c r="F3882" s="49"/>
      <c r="G3882" s="49"/>
      <c r="H3882" s="49"/>
      <c r="I3882" s="49"/>
      <c r="J3882" s="49"/>
      <c r="K3882" s="49"/>
      <c r="L3882" s="49"/>
      <c r="M3882" s="49"/>
      <c r="N3882" s="49"/>
      <c r="O3882" s="49"/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  <c r="AA3882" s="49"/>
      <c r="AB3882" s="49"/>
      <c r="AC3882" s="49"/>
      <c r="AD3882" s="49"/>
    </row>
    <row r="3883" spans="1:30">
      <c r="A3883" s="49"/>
      <c r="B3883" s="49"/>
      <c r="C3883" s="49"/>
      <c r="D3883" s="49"/>
      <c r="E3883" s="49"/>
      <c r="F3883" s="49"/>
      <c r="G3883" s="49"/>
      <c r="H3883" s="49"/>
      <c r="I3883" s="49"/>
      <c r="J3883" s="49"/>
      <c r="K3883" s="49"/>
      <c r="L3883" s="49"/>
      <c r="M3883" s="49"/>
      <c r="N3883" s="49"/>
      <c r="O3883" s="49"/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  <c r="AB3883" s="49"/>
      <c r="AC3883" s="49"/>
      <c r="AD3883" s="49"/>
    </row>
    <row r="3884" spans="1:30">
      <c r="A3884" s="49"/>
      <c r="B3884" s="49"/>
      <c r="C3884" s="49"/>
      <c r="D3884" s="49"/>
      <c r="E3884" s="49"/>
      <c r="F3884" s="49"/>
      <c r="G3884" s="49"/>
      <c r="H3884" s="49"/>
      <c r="I3884" s="49"/>
      <c r="J3884" s="49"/>
      <c r="K3884" s="49"/>
      <c r="L3884" s="49"/>
      <c r="M3884" s="49"/>
      <c r="N3884" s="49"/>
      <c r="O3884" s="49"/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  <c r="AB3884" s="49"/>
      <c r="AC3884" s="49"/>
      <c r="AD3884" s="49"/>
    </row>
    <row r="3885" spans="1:30" ht="53.25" customHeight="1">
      <c r="A3885" s="49"/>
      <c r="B3885" s="49"/>
      <c r="C3885" s="49"/>
      <c r="D3885" s="49"/>
      <c r="E3885" s="49"/>
      <c r="F3885" s="49"/>
      <c r="G3885" s="49"/>
      <c r="H3885" s="49"/>
      <c r="I3885" s="49"/>
      <c r="J3885" s="49"/>
      <c r="K3885" s="49"/>
      <c r="L3885" s="49"/>
      <c r="M3885" s="49"/>
      <c r="N3885" s="49"/>
      <c r="O3885" s="49"/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  <c r="AB3885" s="49"/>
      <c r="AC3885" s="49"/>
      <c r="AD3885" s="49"/>
    </row>
    <row r="3886" spans="1:30" ht="13.5" customHeight="1">
      <c r="A3886" s="49"/>
      <c r="B3886" s="49"/>
      <c r="C3886" s="49"/>
      <c r="D3886" s="49"/>
      <c r="E3886" s="49"/>
      <c r="F3886" s="49"/>
      <c r="G3886" s="49"/>
      <c r="H3886" s="49"/>
      <c r="I3886" s="49"/>
      <c r="J3886" s="49"/>
      <c r="K3886" s="49"/>
      <c r="L3886" s="49"/>
      <c r="M3886" s="49"/>
      <c r="N3886" s="49"/>
      <c r="O3886" s="49"/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  <c r="AA3886" s="49"/>
      <c r="AB3886" s="49"/>
      <c r="AC3886" s="49"/>
      <c r="AD3886" s="49"/>
    </row>
    <row r="3887" spans="1:30" ht="13.5" customHeight="1">
      <c r="A3887" s="49"/>
      <c r="B3887" s="49"/>
      <c r="C3887" s="49"/>
      <c r="D3887" s="49"/>
      <c r="E3887" s="49"/>
      <c r="F3887" s="49"/>
      <c r="G3887" s="49"/>
      <c r="H3887" s="49"/>
      <c r="I3887" s="49"/>
      <c r="J3887" s="49"/>
      <c r="K3887" s="49"/>
      <c r="L3887" s="49"/>
      <c r="M3887" s="49"/>
      <c r="N3887" s="49"/>
      <c r="O3887" s="49"/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  <c r="AA3887" s="49"/>
      <c r="AB3887" s="49"/>
      <c r="AC3887" s="49"/>
      <c r="AD3887" s="49"/>
    </row>
    <row r="3888" spans="1:30" ht="13.5" customHeight="1">
      <c r="A3888" s="49"/>
      <c r="B3888" s="49"/>
      <c r="C3888" s="49"/>
      <c r="D3888" s="49"/>
      <c r="E3888" s="49"/>
      <c r="F3888" s="49"/>
      <c r="G3888" s="49"/>
      <c r="H3888" s="49"/>
      <c r="I3888" s="49"/>
      <c r="J3888" s="49"/>
      <c r="K3888" s="49"/>
      <c r="L3888" s="49"/>
      <c r="M3888" s="49"/>
      <c r="N3888" s="49"/>
      <c r="O3888" s="49"/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  <c r="AB3888" s="49"/>
      <c r="AC3888" s="49"/>
      <c r="AD3888" s="49"/>
    </row>
    <row r="3889" spans="1:30" ht="13.5" customHeight="1">
      <c r="A3889" s="49"/>
      <c r="B3889" s="49"/>
      <c r="C3889" s="49"/>
      <c r="D3889" s="49"/>
      <c r="E3889" s="49"/>
      <c r="F3889" s="49"/>
      <c r="G3889" s="49"/>
      <c r="H3889" s="49"/>
      <c r="I3889" s="49"/>
      <c r="J3889" s="49"/>
      <c r="K3889" s="49"/>
      <c r="L3889" s="49"/>
      <c r="M3889" s="49"/>
      <c r="N3889" s="49"/>
      <c r="O3889" s="49"/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  <c r="AB3889" s="49"/>
      <c r="AC3889" s="49"/>
      <c r="AD3889" s="49"/>
    </row>
    <row r="3890" spans="1:30" ht="13.5" customHeight="1">
      <c r="A3890" s="49"/>
      <c r="B3890" s="49"/>
      <c r="C3890" s="49"/>
      <c r="D3890" s="49"/>
      <c r="E3890" s="49"/>
      <c r="F3890" s="49"/>
      <c r="G3890" s="49"/>
      <c r="H3890" s="49"/>
      <c r="I3890" s="49"/>
      <c r="J3890" s="49"/>
      <c r="K3890" s="49"/>
      <c r="L3890" s="49"/>
      <c r="M3890" s="49"/>
      <c r="N3890" s="49"/>
      <c r="O3890" s="49"/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  <c r="AB3890" s="49"/>
      <c r="AC3890" s="49"/>
      <c r="AD3890" s="49"/>
    </row>
    <row r="3891" spans="1:30" ht="13.5" customHeight="1">
      <c r="A3891" s="49"/>
      <c r="B3891" s="49"/>
      <c r="C3891" s="49"/>
      <c r="D3891" s="49"/>
      <c r="E3891" s="49"/>
      <c r="F3891" s="49"/>
      <c r="G3891" s="49"/>
      <c r="H3891" s="49"/>
      <c r="I3891" s="49"/>
      <c r="J3891" s="49"/>
      <c r="K3891" s="49"/>
      <c r="L3891" s="49"/>
      <c r="M3891" s="49"/>
      <c r="N3891" s="49"/>
      <c r="O3891" s="49"/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  <c r="AB3891" s="49"/>
      <c r="AC3891" s="49"/>
      <c r="AD3891" s="49"/>
    </row>
    <row r="3892" spans="1:30" ht="13.5" customHeight="1">
      <c r="A3892" s="49"/>
      <c r="B3892" s="49"/>
      <c r="C3892" s="49"/>
      <c r="D3892" s="49"/>
      <c r="E3892" s="49"/>
      <c r="F3892" s="49"/>
      <c r="G3892" s="49"/>
      <c r="H3892" s="49"/>
      <c r="I3892" s="49"/>
      <c r="J3892" s="49"/>
      <c r="K3892" s="49"/>
      <c r="L3892" s="49"/>
      <c r="M3892" s="49"/>
      <c r="N3892" s="49"/>
      <c r="O3892" s="49"/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  <c r="AB3892" s="49"/>
      <c r="AC3892" s="49"/>
      <c r="AD3892" s="49"/>
    </row>
    <row r="3893" spans="1:30" ht="13.5" customHeight="1">
      <c r="A3893" s="49"/>
      <c r="B3893" s="49"/>
      <c r="C3893" s="49"/>
      <c r="D3893" s="49"/>
      <c r="E3893" s="49"/>
      <c r="F3893" s="49"/>
      <c r="G3893" s="49"/>
      <c r="H3893" s="49"/>
      <c r="I3893" s="49"/>
      <c r="J3893" s="49"/>
      <c r="K3893" s="49"/>
      <c r="L3893" s="49"/>
      <c r="M3893" s="49"/>
      <c r="N3893" s="49"/>
      <c r="O3893" s="49"/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  <c r="AB3893" s="49"/>
      <c r="AC3893" s="49"/>
      <c r="AD3893" s="49"/>
    </row>
    <row r="3894" spans="1:30" ht="13.5" customHeight="1">
      <c r="A3894" s="49"/>
      <c r="B3894" s="49"/>
      <c r="C3894" s="49"/>
      <c r="D3894" s="49"/>
      <c r="E3894" s="49"/>
      <c r="F3894" s="49"/>
      <c r="G3894" s="49"/>
      <c r="H3894" s="49"/>
      <c r="I3894" s="49"/>
      <c r="J3894" s="49"/>
      <c r="K3894" s="49"/>
      <c r="L3894" s="49"/>
      <c r="M3894" s="49"/>
      <c r="N3894" s="49"/>
      <c r="O3894" s="49"/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  <c r="AB3894" s="49"/>
      <c r="AC3894" s="49"/>
      <c r="AD3894" s="49"/>
    </row>
    <row r="3895" spans="1:30" ht="13.5" customHeight="1">
      <c r="A3895" s="49"/>
      <c r="B3895" s="49"/>
      <c r="C3895" s="49"/>
      <c r="D3895" s="49"/>
      <c r="E3895" s="49"/>
      <c r="F3895" s="49"/>
      <c r="G3895" s="49"/>
      <c r="H3895" s="49"/>
      <c r="I3895" s="49"/>
      <c r="J3895" s="49"/>
      <c r="K3895" s="49"/>
      <c r="L3895" s="49"/>
      <c r="M3895" s="49"/>
      <c r="N3895" s="49"/>
      <c r="O3895" s="49"/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  <c r="AB3895" s="49"/>
      <c r="AC3895" s="49"/>
      <c r="AD3895" s="49"/>
    </row>
    <row r="3896" spans="1:30" ht="13.5" customHeight="1">
      <c r="A3896" s="49"/>
      <c r="B3896" s="49"/>
      <c r="C3896" s="49"/>
      <c r="D3896" s="49"/>
      <c r="E3896" s="49"/>
      <c r="F3896" s="49"/>
      <c r="G3896" s="49"/>
      <c r="H3896" s="49"/>
      <c r="I3896" s="49"/>
      <c r="J3896" s="49"/>
      <c r="K3896" s="49"/>
      <c r="L3896" s="49"/>
      <c r="M3896" s="49"/>
      <c r="N3896" s="49"/>
      <c r="O3896" s="49"/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  <c r="AB3896" s="49"/>
      <c r="AC3896" s="49"/>
      <c r="AD3896" s="49"/>
    </row>
    <row r="3897" spans="1:30" ht="13.5" customHeight="1">
      <c r="A3897" s="49"/>
      <c r="B3897" s="49"/>
      <c r="C3897" s="49"/>
      <c r="D3897" s="49"/>
      <c r="E3897" s="49"/>
      <c r="F3897" s="49"/>
      <c r="G3897" s="49"/>
      <c r="H3897" s="49"/>
      <c r="I3897" s="49"/>
      <c r="J3897" s="49"/>
      <c r="K3897" s="49"/>
      <c r="L3897" s="49"/>
      <c r="M3897" s="49"/>
      <c r="N3897" s="49"/>
      <c r="O3897" s="49"/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  <c r="AA3897" s="49"/>
      <c r="AB3897" s="49"/>
      <c r="AC3897" s="49"/>
      <c r="AD3897" s="49"/>
    </row>
    <row r="3898" spans="1:30" ht="13.5" customHeight="1">
      <c r="A3898" s="49"/>
      <c r="B3898" s="49"/>
      <c r="C3898" s="49"/>
      <c r="D3898" s="49"/>
      <c r="E3898" s="49"/>
      <c r="F3898" s="49"/>
      <c r="G3898" s="49"/>
      <c r="H3898" s="49"/>
      <c r="I3898" s="49"/>
      <c r="J3898" s="49"/>
      <c r="K3898" s="49"/>
      <c r="L3898" s="49"/>
      <c r="M3898" s="49"/>
      <c r="N3898" s="49"/>
      <c r="O3898" s="49"/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  <c r="AB3898" s="49"/>
      <c r="AC3898" s="49"/>
      <c r="AD3898" s="49"/>
    </row>
    <row r="3899" spans="1:30" ht="13.5" customHeight="1">
      <c r="A3899" s="49"/>
      <c r="B3899" s="49"/>
      <c r="C3899" s="49"/>
      <c r="D3899" s="49"/>
      <c r="E3899" s="49"/>
      <c r="F3899" s="49"/>
      <c r="G3899" s="49"/>
      <c r="H3899" s="49"/>
      <c r="I3899" s="49"/>
      <c r="J3899" s="49"/>
      <c r="K3899" s="49"/>
      <c r="L3899" s="49"/>
      <c r="M3899" s="49"/>
      <c r="N3899" s="49"/>
      <c r="O3899" s="49"/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  <c r="AB3899" s="49"/>
      <c r="AC3899" s="49"/>
      <c r="AD3899" s="49"/>
    </row>
    <row r="3900" spans="1:30" ht="13.5" customHeight="1">
      <c r="A3900" s="49"/>
      <c r="B3900" s="49"/>
      <c r="C3900" s="49"/>
      <c r="D3900" s="49"/>
      <c r="E3900" s="49"/>
      <c r="F3900" s="49"/>
      <c r="G3900" s="49"/>
      <c r="H3900" s="49"/>
      <c r="I3900" s="49"/>
      <c r="J3900" s="49"/>
      <c r="K3900" s="49"/>
      <c r="L3900" s="49"/>
      <c r="M3900" s="49"/>
      <c r="N3900" s="49"/>
      <c r="O3900" s="49"/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  <c r="AA3900" s="49"/>
      <c r="AB3900" s="49"/>
      <c r="AC3900" s="49"/>
      <c r="AD3900" s="49"/>
    </row>
    <row r="3901" spans="1:30" ht="13.5" customHeight="1">
      <c r="A3901" s="49"/>
      <c r="B3901" s="49"/>
      <c r="C3901" s="49"/>
      <c r="D3901" s="49"/>
      <c r="E3901" s="49"/>
      <c r="F3901" s="49"/>
      <c r="G3901" s="49"/>
      <c r="H3901" s="49"/>
      <c r="I3901" s="49"/>
      <c r="J3901" s="49"/>
      <c r="K3901" s="49"/>
      <c r="L3901" s="49"/>
      <c r="M3901" s="49"/>
      <c r="N3901" s="49"/>
      <c r="O3901" s="49"/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  <c r="AB3901" s="49"/>
      <c r="AC3901" s="49"/>
      <c r="AD3901" s="49"/>
    </row>
    <row r="3902" spans="1:30" ht="13.5" customHeight="1">
      <c r="A3902" s="49"/>
      <c r="B3902" s="49"/>
      <c r="C3902" s="49"/>
      <c r="D3902" s="49"/>
      <c r="E3902" s="49"/>
      <c r="F3902" s="49"/>
      <c r="G3902" s="49"/>
      <c r="H3902" s="49"/>
      <c r="I3902" s="49"/>
      <c r="J3902" s="49"/>
      <c r="K3902" s="49"/>
      <c r="L3902" s="49"/>
      <c r="M3902" s="49"/>
      <c r="N3902" s="49"/>
      <c r="O3902" s="49"/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  <c r="AB3902" s="49"/>
      <c r="AC3902" s="49"/>
      <c r="AD3902" s="49"/>
    </row>
    <row r="3903" spans="1:30" ht="13.5" customHeight="1">
      <c r="A3903" s="49"/>
      <c r="B3903" s="49"/>
      <c r="C3903" s="49"/>
      <c r="D3903" s="49"/>
      <c r="E3903" s="49"/>
      <c r="F3903" s="49"/>
      <c r="G3903" s="49"/>
      <c r="H3903" s="49"/>
      <c r="I3903" s="49"/>
      <c r="J3903" s="49"/>
      <c r="K3903" s="49"/>
      <c r="L3903" s="49"/>
      <c r="M3903" s="49"/>
      <c r="N3903" s="49"/>
      <c r="O3903" s="49"/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  <c r="AB3903" s="49"/>
      <c r="AC3903" s="49"/>
      <c r="AD3903" s="49"/>
    </row>
    <row r="3904" spans="1:30" ht="13.5" customHeight="1">
      <c r="A3904" s="49"/>
      <c r="B3904" s="49"/>
      <c r="C3904" s="49"/>
      <c r="D3904" s="49"/>
      <c r="E3904" s="49"/>
      <c r="F3904" s="49"/>
      <c r="G3904" s="49"/>
      <c r="H3904" s="49"/>
      <c r="I3904" s="49"/>
      <c r="J3904" s="49"/>
      <c r="K3904" s="49"/>
      <c r="L3904" s="49"/>
      <c r="M3904" s="49"/>
      <c r="N3904" s="49"/>
      <c r="O3904" s="49"/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  <c r="AB3904" s="49"/>
      <c r="AC3904" s="49"/>
      <c r="AD3904" s="49"/>
    </row>
  </sheetData>
  <sheetProtection sheet="1" objects="1" scenarios="1"/>
  <mergeCells count="20">
    <mergeCell ref="D19:P19"/>
    <mergeCell ref="A22:K22"/>
    <mergeCell ref="A20:O20"/>
    <mergeCell ref="A21:O21"/>
    <mergeCell ref="B13:S13"/>
    <mergeCell ref="B1:S1"/>
    <mergeCell ref="B5:B7"/>
    <mergeCell ref="C5:C7"/>
    <mergeCell ref="S6:S7"/>
    <mergeCell ref="R5:S5"/>
    <mergeCell ref="O5:O7"/>
    <mergeCell ref="D5:K5"/>
    <mergeCell ref="K6:K7"/>
    <mergeCell ref="H6:J6"/>
    <mergeCell ref="B3:S3"/>
    <mergeCell ref="P5:P7"/>
    <mergeCell ref="R6:R7"/>
    <mergeCell ref="D6:G6"/>
    <mergeCell ref="Q5:Q7"/>
    <mergeCell ref="L5:N6"/>
  </mergeCells>
  <phoneticPr fontId="0" type="noConversion"/>
  <conditionalFormatting sqref="D8:S12 D14:S15">
    <cfRule type="expression" dxfId="11" priority="11" stopIfTrue="1">
      <formula>$C8=0</formula>
    </cfRule>
  </conditionalFormatting>
  <conditionalFormatting sqref="B8:C8">
    <cfRule type="expression" dxfId="10" priority="8">
      <formula>$C$8=0</formula>
    </cfRule>
  </conditionalFormatting>
  <conditionalFormatting sqref="B9:C9">
    <cfRule type="expression" dxfId="9" priority="7">
      <formula>$C$9=0</formula>
    </cfRule>
  </conditionalFormatting>
  <conditionalFormatting sqref="B10:C10">
    <cfRule type="expression" dxfId="8" priority="6">
      <formula>$C$10=0</formula>
    </cfRule>
  </conditionalFormatting>
  <conditionalFormatting sqref="B11:C11">
    <cfRule type="expression" dxfId="7" priority="5">
      <formula>$C$11=0</formula>
    </cfRule>
  </conditionalFormatting>
  <conditionalFormatting sqref="B12:C12">
    <cfRule type="expression" dxfId="6" priority="4">
      <formula>$C$12=0</formula>
    </cfRule>
  </conditionalFormatting>
  <conditionalFormatting sqref="B13">
    <cfRule type="expression" dxfId="5" priority="3">
      <formula>$C$14+$C$15=0</formula>
    </cfRule>
  </conditionalFormatting>
  <conditionalFormatting sqref="B14:C14">
    <cfRule type="expression" dxfId="4" priority="2">
      <formula>$C$14=0</formula>
    </cfRule>
  </conditionalFormatting>
  <conditionalFormatting sqref="B15:C15">
    <cfRule type="expression" dxfId="3" priority="1">
      <formula>$C$15=0</formula>
    </cfRule>
  </conditionalFormatting>
  <hyperlinks>
    <hyperlink ref="A22:K22" r:id="rId1" display="See www.energystar.gov for information on other ENERGY STAR products, including commercial kitchen appliances."/>
  </hyperlinks>
  <printOptions horizontalCentered="1"/>
  <pageMargins left="0.5" right="0.5" top="0.6" bottom="0.6" header="0.25" footer="0.25"/>
  <pageSetup scale="66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X28"/>
  <sheetViews>
    <sheetView showGridLines="0" zoomScaleNormal="100" zoomScaleSheetLayoutView="85" workbookViewId="0">
      <selection activeCell="B3" sqref="B3:C3"/>
    </sheetView>
  </sheetViews>
  <sheetFormatPr defaultColWidth="15" defaultRowHeight="12"/>
  <cols>
    <col min="1" max="1" width="3" style="114" customWidth="1"/>
    <col min="2" max="3" width="16.42578125" style="115" customWidth="1"/>
    <col min="4" max="4" width="15" style="116" customWidth="1"/>
    <col min="5" max="5" width="15" style="91" customWidth="1"/>
    <col min="6" max="12" width="15" style="93" customWidth="1"/>
    <col min="13" max="16384" width="15" style="91"/>
  </cols>
  <sheetData>
    <row r="1" spans="1:15" s="130" customFormat="1" ht="30" customHeight="1">
      <c r="A1" s="123" t="s">
        <v>345</v>
      </c>
      <c r="B1" s="135"/>
      <c r="C1" s="135"/>
      <c r="D1" s="175"/>
      <c r="E1" s="175"/>
      <c r="I1" s="263"/>
    </row>
    <row r="2" spans="1:15" s="55" customFormat="1" ht="16.5" customHeight="1">
      <c r="A2" s="43" t="s">
        <v>200</v>
      </c>
      <c r="B2" s="185"/>
      <c r="C2" s="185"/>
      <c r="D2" s="185"/>
      <c r="E2" s="185"/>
      <c r="F2" s="186"/>
      <c r="G2" s="264"/>
      <c r="H2" s="106"/>
      <c r="I2" s="263"/>
      <c r="J2" s="91"/>
      <c r="K2" s="265"/>
      <c r="L2" s="91"/>
      <c r="O2" s="266"/>
    </row>
    <row r="3" spans="1:15" ht="12.75">
      <c r="A3" s="164"/>
      <c r="B3" s="401"/>
      <c r="C3" s="402"/>
      <c r="D3" s="104" t="s">
        <v>116</v>
      </c>
      <c r="E3" s="105" t="s">
        <v>115</v>
      </c>
      <c r="F3" s="218"/>
      <c r="G3" s="92"/>
      <c r="H3" s="91"/>
      <c r="I3" s="263"/>
    </row>
    <row r="4" spans="1:15" s="130" customFormat="1" ht="12" customHeight="1">
      <c r="A4" s="123"/>
      <c r="B4" s="397" t="s">
        <v>249</v>
      </c>
      <c r="C4" s="398"/>
      <c r="D4" s="267">
        <v>100</v>
      </c>
      <c r="E4" s="268">
        <f>INPUTS!E14</f>
        <v>100</v>
      </c>
      <c r="F4" s="222" t="s">
        <v>271</v>
      </c>
    </row>
    <row r="5" spans="1:15" s="130" customFormat="1" ht="12" customHeight="1">
      <c r="A5" s="123"/>
      <c r="B5" s="397" t="s">
        <v>270</v>
      </c>
      <c r="C5" s="398"/>
      <c r="D5" s="269">
        <v>3</v>
      </c>
      <c r="E5" s="270">
        <f>INPUTS!F14</f>
        <v>3</v>
      </c>
      <c r="F5" s="222" t="s">
        <v>172</v>
      </c>
    </row>
    <row r="6" spans="1:15" s="130" customFormat="1" ht="12" customHeight="1">
      <c r="A6" s="123"/>
      <c r="B6" s="397" t="s">
        <v>173</v>
      </c>
      <c r="C6" s="398"/>
      <c r="D6" s="267">
        <v>16</v>
      </c>
      <c r="E6" s="268">
        <f>INPUTS!H14</f>
        <v>16</v>
      </c>
      <c r="F6" s="218"/>
    </row>
    <row r="7" spans="1:15" s="130" customFormat="1" ht="12" customHeight="1">
      <c r="A7" s="123"/>
      <c r="B7" s="397" t="s">
        <v>174</v>
      </c>
      <c r="C7" s="398"/>
      <c r="D7" s="111">
        <v>365</v>
      </c>
      <c r="E7" s="111">
        <f>INPUTS!G14</f>
        <v>365</v>
      </c>
      <c r="F7" s="218"/>
    </row>
    <row r="8" spans="1:15" s="130" customFormat="1" ht="12" customHeight="1">
      <c r="A8" s="123"/>
      <c r="B8" s="397" t="s">
        <v>108</v>
      </c>
      <c r="C8" s="398"/>
      <c r="D8" s="271">
        <v>0</v>
      </c>
      <c r="E8" s="272">
        <f>INPUTS!I14</f>
        <v>0</v>
      </c>
      <c r="F8" s="218"/>
    </row>
    <row r="9" spans="1:15" s="130" customFormat="1" ht="29.25" customHeight="1">
      <c r="A9" s="43" t="s">
        <v>201</v>
      </c>
      <c r="B9" s="4"/>
      <c r="C9" s="4"/>
      <c r="D9" s="4"/>
      <c r="G9" s="264"/>
    </row>
    <row r="10" spans="1:15" s="130" customFormat="1" ht="12" customHeight="1">
      <c r="A10" s="123"/>
      <c r="B10" s="403" t="s">
        <v>324</v>
      </c>
      <c r="C10" s="404"/>
      <c r="D10" s="231">
        <v>0.6</v>
      </c>
      <c r="E10" s="222" t="s">
        <v>269</v>
      </c>
      <c r="G10" s="273"/>
      <c r="H10" s="103"/>
    </row>
    <row r="11" spans="1:15" s="130" customFormat="1" ht="12" customHeight="1">
      <c r="A11" s="123"/>
      <c r="B11" s="399" t="s">
        <v>317</v>
      </c>
      <c r="C11" s="216" t="s">
        <v>268</v>
      </c>
      <c r="D11" s="231">
        <v>1</v>
      </c>
      <c r="E11" s="222" t="s">
        <v>269</v>
      </c>
      <c r="G11" s="273"/>
      <c r="H11" s="103"/>
    </row>
    <row r="12" spans="1:15" s="130" customFormat="1" ht="12" customHeight="1">
      <c r="A12" s="123"/>
      <c r="B12" s="400"/>
      <c r="C12" s="216" t="s">
        <v>270</v>
      </c>
      <c r="D12" s="231">
        <v>1</v>
      </c>
      <c r="E12" s="222" t="s">
        <v>172</v>
      </c>
      <c r="G12" s="273"/>
      <c r="H12" s="103"/>
    </row>
    <row r="14" spans="1:15" s="130" customFormat="1" ht="12" customHeight="1">
      <c r="A14" s="123"/>
      <c r="B14" s="403" t="s">
        <v>113</v>
      </c>
      <c r="C14" s="404"/>
      <c r="D14" s="162">
        <v>9</v>
      </c>
      <c r="E14" s="222" t="s">
        <v>80</v>
      </c>
      <c r="F14" s="274"/>
      <c r="G14" s="273"/>
      <c r="H14" s="103"/>
    </row>
    <row r="15" spans="1:15" s="130" customFormat="1" ht="28.5" customHeight="1">
      <c r="A15" s="85" t="s">
        <v>114</v>
      </c>
      <c r="B15" s="4"/>
      <c r="C15" s="4"/>
      <c r="D15" s="138"/>
      <c r="E15" s="169"/>
      <c r="F15" s="4"/>
      <c r="G15" s="56"/>
      <c r="H15" s="275"/>
    </row>
    <row r="16" spans="1:15" ht="12.75" customHeight="1">
      <c r="A16" s="93"/>
      <c r="B16" s="401"/>
      <c r="C16" s="402"/>
      <c r="D16" s="218" t="s">
        <v>77</v>
      </c>
      <c r="E16" s="218" t="s">
        <v>78</v>
      </c>
      <c r="F16" s="218"/>
      <c r="G16" s="275"/>
      <c r="H16" s="275"/>
    </row>
    <row r="17" spans="1:24" ht="12.75" customHeight="1">
      <c r="A17" s="144"/>
      <c r="B17" s="397" t="s">
        <v>275</v>
      </c>
      <c r="C17" s="398"/>
      <c r="D17" s="232">
        <f>E4/D12/1000</f>
        <v>0.1</v>
      </c>
      <c r="E17" s="112">
        <f>E4/E5/1000</f>
        <v>3.3333333333333333E-2</v>
      </c>
      <c r="F17" s="193" t="s">
        <v>273</v>
      </c>
      <c r="G17" s="275"/>
      <c r="H17" s="275"/>
    </row>
    <row r="18" spans="1:24" ht="12.75" customHeight="1">
      <c r="A18" s="144"/>
      <c r="B18" s="397" t="s">
        <v>274</v>
      </c>
      <c r="C18" s="398"/>
      <c r="D18" s="111">
        <f>D17*E6*E7</f>
        <v>584</v>
      </c>
      <c r="E18" s="111">
        <f>E17*E6*E7</f>
        <v>194.66666666666666</v>
      </c>
      <c r="F18" s="193" t="s">
        <v>153</v>
      </c>
      <c r="G18" s="275"/>
      <c r="H18" s="275"/>
    </row>
    <row r="19" spans="1:24" ht="12.75" customHeight="1">
      <c r="A19" s="144"/>
      <c r="B19" s="397" t="s">
        <v>272</v>
      </c>
      <c r="C19" s="398"/>
      <c r="D19" s="187">
        <f>(8760-E6*E7)*D11/1000</f>
        <v>2.92</v>
      </c>
      <c r="E19" s="187">
        <f>(8760-E6*E7)*D10/1000</f>
        <v>1.752</v>
      </c>
      <c r="F19" s="193" t="s">
        <v>153</v>
      </c>
      <c r="G19" s="275"/>
      <c r="H19" s="275"/>
    </row>
    <row r="20" spans="1:24" s="130" customFormat="1" ht="28.5" customHeight="1">
      <c r="A20" s="85" t="s">
        <v>175</v>
      </c>
      <c r="B20" s="4"/>
      <c r="C20" s="4"/>
      <c r="D20" s="138"/>
      <c r="E20" s="169"/>
      <c r="F20" s="4"/>
      <c r="G20" s="56"/>
      <c r="H20" s="275"/>
    </row>
    <row r="21" spans="1:24" ht="12.75" customHeight="1">
      <c r="A21" s="93"/>
      <c r="B21" s="397"/>
      <c r="C21" s="398"/>
      <c r="D21" s="218" t="s">
        <v>77</v>
      </c>
      <c r="E21" s="218" t="s">
        <v>78</v>
      </c>
      <c r="F21" s="218" t="s">
        <v>79</v>
      </c>
      <c r="G21" s="136"/>
      <c r="H21" s="275"/>
    </row>
    <row r="22" spans="1:24" ht="12.75" customHeight="1">
      <c r="A22" s="144"/>
      <c r="B22" s="397" t="s">
        <v>162</v>
      </c>
      <c r="C22" s="398"/>
      <c r="D22" s="111">
        <f>D18+D19</f>
        <v>586.91999999999996</v>
      </c>
      <c r="E22" s="111">
        <f>E18+E19</f>
        <v>196.41866666666667</v>
      </c>
      <c r="F22" s="111">
        <f>D22-E22</f>
        <v>390.50133333333326</v>
      </c>
      <c r="G22" s="136" t="s">
        <v>82</v>
      </c>
      <c r="H22" s="275"/>
    </row>
    <row r="23" spans="1:24" s="130" customFormat="1" ht="21" customHeight="1">
      <c r="A23" s="276"/>
      <c r="B23" s="277"/>
      <c r="C23" s="277"/>
      <c r="D23" s="277"/>
      <c r="E23" s="278"/>
      <c r="F23" s="278"/>
      <c r="G23" s="276"/>
      <c r="H23" s="276"/>
      <c r="I23" s="56"/>
    </row>
    <row r="24" spans="1:24" s="130" customFormat="1" ht="21" customHeight="1">
      <c r="A24" s="95" t="s">
        <v>76</v>
      </c>
      <c r="B24" s="135"/>
      <c r="C24" s="135"/>
      <c r="D24" s="135"/>
      <c r="E24" s="175"/>
      <c r="F24" s="175"/>
      <c r="I24" s="56"/>
    </row>
    <row r="25" spans="1:24" s="96" customFormat="1" ht="18.75" customHeight="1">
      <c r="A25" s="177"/>
      <c r="B25" s="190" t="s">
        <v>278</v>
      </c>
      <c r="C25" s="190"/>
      <c r="D25" s="133" t="s">
        <v>235</v>
      </c>
      <c r="E25" s="191"/>
      <c r="F25" s="191"/>
      <c r="G25" s="191"/>
      <c r="H25" s="191"/>
      <c r="N25" s="16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s="16" customFormat="1" ht="18.75" customHeight="1">
      <c r="B26" s="190" t="s">
        <v>279</v>
      </c>
      <c r="C26" s="190"/>
      <c r="D26" s="133" t="s">
        <v>235</v>
      </c>
      <c r="E26" s="96"/>
      <c r="F26" s="96"/>
      <c r="G26" s="96"/>
      <c r="H26" s="96"/>
    </row>
    <row r="27" spans="1:24" s="96" customFormat="1" ht="18.75" customHeight="1">
      <c r="A27" s="177"/>
      <c r="B27" s="190" t="s">
        <v>118</v>
      </c>
      <c r="C27" s="190"/>
      <c r="D27" s="133" t="s">
        <v>305</v>
      </c>
      <c r="H27" s="134"/>
      <c r="N27" s="16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spans="1:24" s="16" customFormat="1" ht="18.75" customHeight="1">
      <c r="B28" s="190" t="s">
        <v>188</v>
      </c>
      <c r="C28" s="190"/>
      <c r="D28" s="133" t="s">
        <v>350</v>
      </c>
      <c r="N28" s="100"/>
    </row>
  </sheetData>
  <sheetProtection sheet="1" objects="1" scenarios="1"/>
  <mergeCells count="15">
    <mergeCell ref="B21:C21"/>
    <mergeCell ref="B22:C22"/>
    <mergeCell ref="B11:B12"/>
    <mergeCell ref="B3:C3"/>
    <mergeCell ref="B4:C4"/>
    <mergeCell ref="B5:C5"/>
    <mergeCell ref="B6:C6"/>
    <mergeCell ref="B7:C7"/>
    <mergeCell ref="B8:C8"/>
    <mergeCell ref="B10:C10"/>
    <mergeCell ref="B14:C14"/>
    <mergeCell ref="B16:C16"/>
    <mergeCell ref="B17:C17"/>
    <mergeCell ref="B18:C18"/>
    <mergeCell ref="B19:C19"/>
  </mergeCells>
  <phoneticPr fontId="52" type="noConversion"/>
  <dataValidations count="3">
    <dataValidation type="decimal" allowBlank="1" showInputMessage="1" showErrorMessage="1" sqref="D10">
      <formula1>0</formula1>
      <formula2>2</formula2>
    </dataValidation>
    <dataValidation type="decimal" allowBlank="1" showInputMessage="1" showErrorMessage="1" sqref="D11">
      <formula1>0</formula1>
      <formula2>10</formula2>
    </dataValidation>
    <dataValidation type="whole" allowBlank="1" showInputMessage="1" showErrorMessage="1" sqref="D14">
      <formula1>1</formula1>
      <formula2>50</formula2>
    </dataValidation>
  </dataValidations>
  <hyperlinks>
    <hyperlink ref="F26:G26" r:id="rId1" display="- Federal standard"/>
  </hyperlinks>
  <printOptions horizontalCentered="1"/>
  <pageMargins left="0.5" right="0.5" top="0.5" bottom="0.5" header="0.5" footer="0.25"/>
  <pageSetup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X50"/>
  <sheetViews>
    <sheetView showGridLines="0" zoomScaleNormal="100" zoomScaleSheetLayoutView="85" workbookViewId="0">
      <selection activeCell="B3" sqref="B3:D3"/>
    </sheetView>
  </sheetViews>
  <sheetFormatPr defaultColWidth="15" defaultRowHeight="12"/>
  <cols>
    <col min="1" max="1" width="3" style="97" customWidth="1"/>
    <col min="2" max="4" width="15" style="101" customWidth="1"/>
    <col min="5" max="5" width="14.7109375" style="98" customWidth="1"/>
    <col min="6" max="6" width="14.7109375" style="99" customWidth="1"/>
    <col min="7" max="12" width="14.7109375" style="100" customWidth="1"/>
    <col min="13" max="16" width="15" style="100" customWidth="1"/>
    <col min="17" max="16384" width="15" style="99"/>
  </cols>
  <sheetData>
    <row r="1" spans="1:16" s="142" customFormat="1" ht="30" customHeight="1">
      <c r="A1" s="123" t="s">
        <v>169</v>
      </c>
      <c r="B1" s="124"/>
      <c r="C1" s="124"/>
      <c r="D1" s="124"/>
      <c r="E1" s="125"/>
      <c r="F1" s="125"/>
      <c r="H1" s="263"/>
      <c r="I1" s="260"/>
    </row>
    <row r="2" spans="1:16" s="55" customFormat="1" ht="16.5" customHeight="1">
      <c r="A2" s="43" t="s">
        <v>200</v>
      </c>
      <c r="B2" s="185"/>
      <c r="C2" s="185"/>
      <c r="D2" s="185"/>
      <c r="E2" s="185"/>
      <c r="F2" s="185"/>
      <c r="G2" s="186"/>
      <c r="H2" s="261"/>
      <c r="I2" s="106"/>
      <c r="J2" s="265"/>
      <c r="K2" s="265"/>
      <c r="L2" s="91"/>
      <c r="O2" s="266"/>
    </row>
    <row r="3" spans="1:16" s="91" customFormat="1" ht="12.75" customHeight="1">
      <c r="A3" s="164"/>
      <c r="B3" s="421"/>
      <c r="C3" s="422"/>
      <c r="D3" s="402"/>
      <c r="E3" s="104" t="s">
        <v>116</v>
      </c>
      <c r="F3" s="104" t="s">
        <v>115</v>
      </c>
      <c r="H3" s="261"/>
      <c r="I3" s="264"/>
      <c r="J3" s="92"/>
      <c r="K3" s="265"/>
      <c r="N3" s="93"/>
      <c r="O3" s="93"/>
      <c r="P3" s="93"/>
    </row>
    <row r="4" spans="1:16" s="130" customFormat="1" ht="12.75" customHeight="1">
      <c r="A4" s="123"/>
      <c r="B4" s="397" t="s">
        <v>159</v>
      </c>
      <c r="C4" s="410"/>
      <c r="D4" s="411"/>
      <c r="E4" s="187">
        <f>ROUND(IF('General Assumptions'!C3=1,IF(INPUTS!C16="multifamily",K14,K15),K12)/E21,0)</f>
        <v>6</v>
      </c>
      <c r="F4" s="187">
        <f>INPUTS!E16</f>
        <v>6</v>
      </c>
      <c r="G4" s="279"/>
      <c r="H4" s="261"/>
    </row>
    <row r="5" spans="1:16" s="130" customFormat="1" ht="12.75" customHeight="1">
      <c r="A5" s="123"/>
      <c r="B5" s="397" t="s">
        <v>73</v>
      </c>
      <c r="C5" s="410"/>
      <c r="D5" s="411"/>
      <c r="E5" s="270" t="s">
        <v>87</v>
      </c>
      <c r="F5" s="112" t="str">
        <f>INPUTS!F16</f>
        <v>electric</v>
      </c>
      <c r="H5" s="261"/>
    </row>
    <row r="6" spans="1:16" s="130" customFormat="1" ht="12.75" customHeight="1">
      <c r="A6" s="123"/>
      <c r="B6" s="397" t="s">
        <v>147</v>
      </c>
      <c r="C6" s="410"/>
      <c r="D6" s="411"/>
      <c r="E6" s="270" t="s">
        <v>87</v>
      </c>
      <c r="F6" s="295" t="str">
        <f>INPUTS!G16</f>
        <v>electric</v>
      </c>
      <c r="H6" s="261"/>
    </row>
    <row r="7" spans="1:16" s="130" customFormat="1" ht="12.75" customHeight="1">
      <c r="A7" s="123"/>
      <c r="B7" s="397" t="s">
        <v>249</v>
      </c>
      <c r="C7" s="410"/>
      <c r="D7" s="411"/>
      <c r="E7" s="281">
        <v>3.64</v>
      </c>
      <c r="F7" s="281">
        <f>INPUTS!H16</f>
        <v>3.64</v>
      </c>
    </row>
    <row r="8" spans="1:16" s="130" customFormat="1" ht="12.75" customHeight="1">
      <c r="A8" s="123"/>
      <c r="B8" s="397" t="s">
        <v>250</v>
      </c>
      <c r="C8" s="410"/>
      <c r="D8" s="411"/>
      <c r="E8" s="281">
        <v>2.4300000000000002</v>
      </c>
      <c r="F8" s="281">
        <f>INPUTS!I16</f>
        <v>2.4300000000000002</v>
      </c>
      <c r="H8" s="296"/>
    </row>
    <row r="9" spans="1:16" s="130" customFormat="1" ht="12.75" customHeight="1">
      <c r="A9" s="123"/>
      <c r="B9" s="397" t="s">
        <v>251</v>
      </c>
      <c r="C9" s="410"/>
      <c r="D9" s="411"/>
      <c r="E9" s="281">
        <v>4.0199999999999996</v>
      </c>
      <c r="F9" s="281">
        <f>INPUTS!J16</f>
        <v>4.0199999999999996</v>
      </c>
      <c r="H9" s="297"/>
    </row>
    <row r="10" spans="1:16" s="283" customFormat="1" ht="12.75" customHeight="1">
      <c r="A10" s="282"/>
      <c r="B10" s="397" t="s">
        <v>108</v>
      </c>
      <c r="C10" s="410"/>
      <c r="D10" s="411"/>
      <c r="E10" s="272">
        <v>150</v>
      </c>
      <c r="F10" s="272">
        <f>INPUTS!K16</f>
        <v>150</v>
      </c>
      <c r="H10" s="298"/>
    </row>
    <row r="11" spans="1:16" s="130" customFormat="1" ht="29.25" customHeight="1">
      <c r="A11" s="43" t="s">
        <v>201</v>
      </c>
      <c r="B11" s="4"/>
      <c r="C11" s="4"/>
      <c r="D11" s="4"/>
      <c r="E11" s="4"/>
      <c r="H11" s="201"/>
    </row>
    <row r="12" spans="1:16" ht="12.75">
      <c r="B12" s="426" t="s">
        <v>323</v>
      </c>
      <c r="C12" s="426"/>
      <c r="D12" s="427"/>
      <c r="E12" s="162">
        <v>159</v>
      </c>
      <c r="F12" s="222" t="s">
        <v>153</v>
      </c>
      <c r="G12" s="99"/>
      <c r="H12" s="428" t="s">
        <v>140</v>
      </c>
      <c r="I12" s="430" t="s">
        <v>338</v>
      </c>
      <c r="J12" s="431"/>
      <c r="K12" s="199">
        <v>295</v>
      </c>
      <c r="L12" s="99"/>
    </row>
    <row r="13" spans="1:16" s="283" customFormat="1" ht="12.75" customHeight="1">
      <c r="A13" s="282"/>
      <c r="B13" s="432" t="s">
        <v>317</v>
      </c>
      <c r="C13" s="403" t="s">
        <v>248</v>
      </c>
      <c r="D13" s="404"/>
      <c r="E13" s="162">
        <v>470</v>
      </c>
      <c r="F13" s="222" t="s">
        <v>153</v>
      </c>
      <c r="H13" s="429"/>
      <c r="I13" s="430" t="s">
        <v>339</v>
      </c>
      <c r="J13" s="431"/>
      <c r="K13" s="199">
        <v>392</v>
      </c>
    </row>
    <row r="14" spans="1:16" s="283" customFormat="1" ht="12.75" customHeight="1">
      <c r="A14" s="282"/>
      <c r="B14" s="433"/>
      <c r="C14" s="403" t="s">
        <v>249</v>
      </c>
      <c r="D14" s="404"/>
      <c r="E14" s="140">
        <f>F7</f>
        <v>3.64</v>
      </c>
      <c r="F14" s="222" t="s">
        <v>152</v>
      </c>
      <c r="H14" s="428" t="s">
        <v>139</v>
      </c>
      <c r="I14" s="435" t="s">
        <v>340</v>
      </c>
      <c r="J14" s="198" t="s">
        <v>286</v>
      </c>
      <c r="K14" s="199">
        <f>3.4*365</f>
        <v>1241</v>
      </c>
    </row>
    <row r="15" spans="1:16" s="283" customFormat="1" ht="12.75" customHeight="1">
      <c r="A15" s="282"/>
      <c r="B15" s="433"/>
      <c r="C15" s="403" t="s">
        <v>257</v>
      </c>
      <c r="D15" s="404"/>
      <c r="E15" s="192">
        <f>F4</f>
        <v>6</v>
      </c>
      <c r="F15" s="222"/>
      <c r="H15" s="429"/>
      <c r="I15" s="436"/>
      <c r="J15" s="198" t="s">
        <v>287</v>
      </c>
      <c r="K15" s="199">
        <f>6*365</f>
        <v>2190</v>
      </c>
    </row>
    <row r="16" spans="1:16" s="283" customFormat="1" ht="12.75" customHeight="1">
      <c r="A16" s="282"/>
      <c r="B16" s="433"/>
      <c r="C16" s="403" t="s">
        <v>250</v>
      </c>
      <c r="D16" s="404"/>
      <c r="E16" s="140">
        <v>1.26</v>
      </c>
      <c r="F16" s="189"/>
    </row>
    <row r="17" spans="1:14" s="283" customFormat="1" ht="12.75" customHeight="1">
      <c r="A17" s="282"/>
      <c r="B17" s="434"/>
      <c r="C17" s="403" t="s">
        <v>251</v>
      </c>
      <c r="D17" s="404"/>
      <c r="E17" s="140">
        <v>9.5</v>
      </c>
      <c r="F17" s="189"/>
    </row>
    <row r="18" spans="1:14" s="283" customFormat="1" ht="12.75" customHeight="1">
      <c r="A18" s="282"/>
      <c r="B18" s="299"/>
      <c r="C18" s="299"/>
      <c r="D18" s="299"/>
      <c r="E18" s="299"/>
      <c r="F18" s="300"/>
      <c r="G18" s="13"/>
    </row>
    <row r="19" spans="1:14" s="283" customFormat="1" ht="12.75" customHeight="1">
      <c r="A19" s="282"/>
      <c r="B19" s="426" t="s">
        <v>276</v>
      </c>
      <c r="C19" s="426"/>
      <c r="D19" s="427"/>
      <c r="E19" s="188">
        <v>1</v>
      </c>
      <c r="F19" s="189"/>
      <c r="G19" s="13"/>
    </row>
    <row r="20" spans="1:14" s="283" customFormat="1" ht="12.75" customHeight="1">
      <c r="A20" s="282"/>
      <c r="B20" s="426" t="s">
        <v>253</v>
      </c>
      <c r="C20" s="426"/>
      <c r="D20" s="427"/>
      <c r="E20" s="188">
        <v>0.75</v>
      </c>
      <c r="F20" s="189"/>
      <c r="G20" s="13"/>
      <c r="I20" s="203"/>
    </row>
    <row r="21" spans="1:14" s="283" customFormat="1" ht="12.75" customHeight="1">
      <c r="A21" s="282"/>
      <c r="B21" s="426" t="s">
        <v>241</v>
      </c>
      <c r="C21" s="426"/>
      <c r="D21" s="427"/>
      <c r="E21" s="141">
        <v>52</v>
      </c>
      <c r="F21" s="189" t="s">
        <v>161</v>
      </c>
      <c r="G21" s="13"/>
      <c r="I21" s="203"/>
    </row>
    <row r="22" spans="1:14" s="283" customFormat="1" ht="12.75" customHeight="1">
      <c r="A22" s="282"/>
      <c r="B22" s="426" t="s">
        <v>113</v>
      </c>
      <c r="C22" s="426"/>
      <c r="D22" s="427"/>
      <c r="E22" s="141">
        <f>IF('General Assumptions'!C3=1,7.1,11)</f>
        <v>11</v>
      </c>
      <c r="F22" s="189" t="s">
        <v>80</v>
      </c>
      <c r="G22" s="13"/>
      <c r="I22" s="203"/>
    </row>
    <row r="23" spans="1:14" s="283" customFormat="1" ht="12.75" customHeight="1">
      <c r="A23" s="282"/>
      <c r="B23" s="408" t="s">
        <v>178</v>
      </c>
      <c r="C23" s="408"/>
      <c r="D23" s="409"/>
      <c r="E23" s="113">
        <v>3.4119999999999998E-2</v>
      </c>
      <c r="F23" s="189" t="s">
        <v>177</v>
      </c>
      <c r="G23" s="13"/>
      <c r="I23" s="203"/>
    </row>
    <row r="24" spans="1:14" s="283" customFormat="1" ht="12.75" customHeight="1">
      <c r="A24" s="282"/>
      <c r="B24" s="414" t="s">
        <v>326</v>
      </c>
      <c r="C24" s="415"/>
      <c r="D24" s="301" t="s">
        <v>328</v>
      </c>
      <c r="E24" s="211">
        <v>0.2</v>
      </c>
      <c r="F24" s="189"/>
      <c r="G24" s="13"/>
      <c r="I24" s="203"/>
    </row>
    <row r="25" spans="1:14" s="283" customFormat="1" ht="12.75" customHeight="1">
      <c r="A25" s="282"/>
      <c r="B25" s="416"/>
      <c r="C25" s="417"/>
      <c r="D25" s="301" t="s">
        <v>327</v>
      </c>
      <c r="E25" s="211">
        <v>0.8</v>
      </c>
      <c r="F25" s="189"/>
      <c r="G25" s="13"/>
      <c r="I25" s="203"/>
    </row>
    <row r="26" spans="1:14" s="283" customFormat="1" ht="28.5" customHeight="1">
      <c r="A26" s="85" t="s">
        <v>114</v>
      </c>
      <c r="B26" s="4"/>
      <c r="C26" s="4"/>
      <c r="D26" s="4"/>
      <c r="E26" s="138"/>
      <c r="F26" s="169"/>
      <c r="G26" s="4"/>
      <c r="I26" s="302"/>
      <c r="J26" s="303"/>
      <c r="K26" s="303"/>
      <c r="L26" s="303"/>
    </row>
    <row r="27" spans="1:14" s="142" customFormat="1" ht="12.75" customHeight="1">
      <c r="A27" s="123"/>
      <c r="B27" s="397"/>
      <c r="C27" s="410"/>
      <c r="D27" s="411"/>
      <c r="E27" s="423" t="s">
        <v>77</v>
      </c>
      <c r="F27" s="409"/>
      <c r="G27" s="423" t="s">
        <v>78</v>
      </c>
      <c r="H27" s="409"/>
      <c r="K27" s="283"/>
      <c r="L27" s="283"/>
      <c r="M27" s="283"/>
      <c r="N27" s="283"/>
    </row>
    <row r="28" spans="1:14" s="142" customFormat="1" ht="12.75" customHeight="1">
      <c r="A28" s="123"/>
      <c r="B28" s="397" t="s">
        <v>291</v>
      </c>
      <c r="C28" s="410"/>
      <c r="D28" s="411"/>
      <c r="E28" s="418">
        <f>E15*E21</f>
        <v>312</v>
      </c>
      <c r="F28" s="420"/>
      <c r="G28" s="418">
        <f>F4*E21</f>
        <v>312</v>
      </c>
      <c r="H28" s="420"/>
      <c r="K28" s="283"/>
      <c r="L28" s="283"/>
      <c r="M28" s="283"/>
      <c r="N28" s="283"/>
    </row>
    <row r="29" spans="1:14" s="142" customFormat="1" ht="12.75" customHeight="1">
      <c r="A29" s="123"/>
      <c r="B29" s="397" t="s">
        <v>290</v>
      </c>
      <c r="C29" s="410"/>
      <c r="D29" s="411"/>
      <c r="E29" s="418">
        <f>E13*E28/K13</f>
        <v>374.08163265306121</v>
      </c>
      <c r="F29" s="419"/>
      <c r="G29" s="418">
        <f>E12*G28/K13</f>
        <v>126.55102040816327</v>
      </c>
      <c r="H29" s="419"/>
      <c r="K29" s="283"/>
      <c r="L29" s="283"/>
      <c r="M29" s="283"/>
      <c r="N29" s="283"/>
    </row>
    <row r="30" spans="1:14" s="142" customFormat="1" ht="12.75" customHeight="1">
      <c r="A30" s="123"/>
      <c r="B30" s="397" t="s">
        <v>325</v>
      </c>
      <c r="C30" s="410"/>
      <c r="D30" s="411"/>
      <c r="E30" s="418">
        <f>E14/E16*E15*E21</f>
        <v>901.33333333333326</v>
      </c>
      <c r="F30" s="424"/>
      <c r="G30" s="418">
        <f>F7/F8*F4*E21</f>
        <v>467.35802469135797</v>
      </c>
      <c r="H30" s="424"/>
      <c r="K30" s="283"/>
      <c r="L30" s="283"/>
      <c r="M30" s="283"/>
      <c r="N30" s="283"/>
    </row>
    <row r="31" spans="1:14" s="142" customFormat="1" ht="12.75" customHeight="1">
      <c r="A31" s="123"/>
      <c r="B31" s="397"/>
      <c r="C31" s="410"/>
      <c r="D31" s="411"/>
      <c r="E31" s="304" t="s">
        <v>102</v>
      </c>
      <c r="F31" s="304" t="s">
        <v>84</v>
      </c>
      <c r="G31" s="304" t="s">
        <v>102</v>
      </c>
      <c r="H31" s="304" t="s">
        <v>84</v>
      </c>
      <c r="K31" s="283"/>
      <c r="L31" s="283"/>
      <c r="M31" s="283"/>
      <c r="N31" s="283"/>
    </row>
    <row r="32" spans="1:14" s="142" customFormat="1" ht="12.75" customHeight="1">
      <c r="A32" s="123"/>
      <c r="B32" s="397" t="s">
        <v>331</v>
      </c>
      <c r="C32" s="410"/>
      <c r="D32" s="411"/>
      <c r="E32" s="268">
        <f>E24*E29</f>
        <v>74.816326530612244</v>
      </c>
      <c r="F32" s="268" t="s">
        <v>87</v>
      </c>
      <c r="G32" s="268">
        <f>E24*G29</f>
        <v>25.310204081632655</v>
      </c>
      <c r="H32" s="268" t="s">
        <v>87</v>
      </c>
      <c r="K32" s="283"/>
      <c r="L32" s="283"/>
      <c r="M32" s="283"/>
      <c r="N32" s="283"/>
    </row>
    <row r="33" spans="1:24" s="142" customFormat="1" ht="12.75" customHeight="1">
      <c r="A33" s="123"/>
      <c r="B33" s="397" t="s">
        <v>330</v>
      </c>
      <c r="C33" s="410"/>
      <c r="D33" s="411"/>
      <c r="E33" s="268">
        <f>IF(F5="electric",E25*E29,0)</f>
        <v>299.26530612244898</v>
      </c>
      <c r="F33" s="270">
        <f>IF(F5="natural gas",E25*E29/E20*E23,0)</f>
        <v>0</v>
      </c>
      <c r="G33" s="268">
        <f>IF(F5="electric",E25*G29,0)</f>
        <v>101.24081632653062</v>
      </c>
      <c r="H33" s="270">
        <f>IF(F5="natural gas",E25*G29/E20*E23,0)</f>
        <v>0</v>
      </c>
      <c r="K33" s="303"/>
      <c r="L33" s="303"/>
      <c r="M33" s="283"/>
      <c r="N33" s="283"/>
    </row>
    <row r="34" spans="1:24" s="142" customFormat="1" ht="12.75" customHeight="1">
      <c r="A34" s="123"/>
      <c r="B34" s="397" t="s">
        <v>329</v>
      </c>
      <c r="C34" s="410"/>
      <c r="D34" s="411"/>
      <c r="E34" s="268">
        <f>IF(F6="electric",(E30-E29)*E19,0)</f>
        <v>527.25170068027205</v>
      </c>
      <c r="F34" s="270">
        <f>IF(F6="natural gas",(E30-E29)*E23*E19,0)</f>
        <v>0</v>
      </c>
      <c r="G34" s="268">
        <f>IF(F6="electric",(G30-G29)*E19,0)</f>
        <v>340.80700428319471</v>
      </c>
      <c r="H34" s="270">
        <f>IF(F6="natural gas",(G30-G29)*E23*E19,0)</f>
        <v>0</v>
      </c>
    </row>
    <row r="35" spans="1:24" ht="12.75" customHeight="1">
      <c r="B35" s="397"/>
      <c r="C35" s="410"/>
      <c r="D35" s="411"/>
      <c r="E35" s="286" t="s">
        <v>82</v>
      </c>
      <c r="F35" s="286" t="s">
        <v>86</v>
      </c>
      <c r="G35" s="286" t="s">
        <v>82</v>
      </c>
      <c r="H35" s="286" t="s">
        <v>86</v>
      </c>
    </row>
    <row r="36" spans="1:24" s="283" customFormat="1" ht="28.5" customHeight="1">
      <c r="A36" s="85" t="s">
        <v>242</v>
      </c>
      <c r="B36" s="4"/>
      <c r="C36" s="4"/>
      <c r="D36" s="4"/>
      <c r="E36" s="138"/>
      <c r="F36" s="169"/>
      <c r="G36" s="4"/>
      <c r="H36" s="56"/>
      <c r="I36" s="305"/>
      <c r="J36" s="306"/>
      <c r="K36" s="287"/>
      <c r="L36" s="287"/>
      <c r="M36" s="109"/>
      <c r="N36" s="109"/>
    </row>
    <row r="37" spans="1:24" s="110" customFormat="1" ht="12.75" customHeight="1">
      <c r="A37" s="93"/>
      <c r="B37" s="397"/>
      <c r="C37" s="410"/>
      <c r="D37" s="411"/>
      <c r="E37" s="218" t="s">
        <v>77</v>
      </c>
      <c r="F37" s="218" t="s">
        <v>78</v>
      </c>
      <c r="G37" s="218" t="s">
        <v>79</v>
      </c>
      <c r="H37" s="136"/>
      <c r="I37" s="307"/>
      <c r="J37" s="306"/>
      <c r="K37" s="287"/>
      <c r="L37" s="287"/>
      <c r="M37" s="109"/>
      <c r="N37" s="109"/>
      <c r="O37" s="109"/>
      <c r="P37" s="109"/>
    </row>
    <row r="38" spans="1:24" s="110" customFormat="1" ht="12.75" customHeight="1">
      <c r="A38" s="288"/>
      <c r="B38" s="397" t="s">
        <v>162</v>
      </c>
      <c r="C38" s="410"/>
      <c r="D38" s="411"/>
      <c r="E38" s="111">
        <f>SUM(E32:E34)</f>
        <v>901.33333333333326</v>
      </c>
      <c r="F38" s="111">
        <f>SUM(G32:G34)</f>
        <v>467.35802469135797</v>
      </c>
      <c r="G38" s="111">
        <f>E38-F38</f>
        <v>433.97530864197529</v>
      </c>
      <c r="H38" s="136" t="s">
        <v>82</v>
      </c>
      <c r="I38" s="307"/>
      <c r="J38" s="306"/>
      <c r="K38" s="287"/>
      <c r="L38" s="287"/>
      <c r="M38" s="109"/>
      <c r="N38" s="109"/>
      <c r="O38" s="109"/>
      <c r="P38" s="109"/>
    </row>
    <row r="39" spans="1:24" s="110" customFormat="1" ht="12.75" customHeight="1">
      <c r="A39" s="288"/>
      <c r="B39" s="397" t="s">
        <v>163</v>
      </c>
      <c r="C39" s="410"/>
      <c r="D39" s="411"/>
      <c r="E39" s="111">
        <f>SUM(F33:F34)</f>
        <v>0</v>
      </c>
      <c r="F39" s="111">
        <f>SUM(H33:H34)</f>
        <v>0</v>
      </c>
      <c r="G39" s="111">
        <f>E39-F39</f>
        <v>0</v>
      </c>
      <c r="H39" s="136" t="s">
        <v>86</v>
      </c>
      <c r="I39" s="307"/>
      <c r="J39" s="306"/>
      <c r="K39" s="287"/>
      <c r="L39" s="287"/>
      <c r="M39" s="142"/>
      <c r="N39" s="142"/>
      <c r="O39" s="109"/>
      <c r="P39" s="109"/>
    </row>
    <row r="40" spans="1:24" s="142" customFormat="1" ht="12.75" customHeight="1">
      <c r="A40" s="123"/>
      <c r="B40" s="397" t="s">
        <v>164</v>
      </c>
      <c r="C40" s="410"/>
      <c r="D40" s="411"/>
      <c r="E40" s="111">
        <f>E17*E14*E15*E21</f>
        <v>10788.96</v>
      </c>
      <c r="F40" s="268">
        <f>F9*F7*F4*E21</f>
        <v>4565.4335999999994</v>
      </c>
      <c r="G40" s="111">
        <f>E40-F40</f>
        <v>6223.5263999999997</v>
      </c>
      <c r="H40" s="136" t="s">
        <v>109</v>
      </c>
      <c r="I40" s="308"/>
      <c r="J40" s="306"/>
      <c r="K40" s="100"/>
      <c r="L40" s="100"/>
      <c r="M40" s="100"/>
      <c r="N40" s="100"/>
    </row>
    <row r="41" spans="1:24" s="142" customFormat="1" ht="21" customHeight="1">
      <c r="A41" s="171"/>
      <c r="B41" s="172"/>
      <c r="C41" s="172"/>
      <c r="D41" s="172"/>
      <c r="E41" s="173"/>
      <c r="F41" s="173"/>
      <c r="G41" s="171"/>
      <c r="H41" s="171"/>
      <c r="I41" s="171"/>
      <c r="J41" s="171"/>
      <c r="K41" s="130"/>
      <c r="L41" s="56"/>
      <c r="M41" s="130"/>
      <c r="N41" s="130"/>
    </row>
    <row r="42" spans="1:24" s="130" customFormat="1" ht="21" customHeight="1">
      <c r="A42" s="95" t="s">
        <v>76</v>
      </c>
      <c r="B42" s="135"/>
      <c r="C42" s="135"/>
      <c r="D42" s="135"/>
      <c r="E42" s="175"/>
      <c r="F42" s="321"/>
      <c r="K42" s="132"/>
      <c r="L42" s="134"/>
      <c r="M42" s="177"/>
      <c r="N42" s="177"/>
    </row>
    <row r="43" spans="1:24" s="96" customFormat="1" ht="18.75" customHeight="1">
      <c r="A43" s="177"/>
      <c r="B43" s="184" t="s">
        <v>243</v>
      </c>
      <c r="C43" s="184"/>
      <c r="D43" s="184"/>
      <c r="E43" s="133" t="s">
        <v>341</v>
      </c>
      <c r="F43" s="412" t="s">
        <v>349</v>
      </c>
      <c r="G43" s="425"/>
      <c r="H43" s="425"/>
      <c r="I43" s="425"/>
      <c r="J43" s="191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</row>
    <row r="44" spans="1:24" s="96" customFormat="1" ht="13.5" customHeight="1">
      <c r="A44" s="177"/>
      <c r="B44" s="184"/>
      <c r="C44" s="184"/>
      <c r="D44" s="184"/>
      <c r="E44" s="133" t="s">
        <v>342</v>
      </c>
      <c r="F44" s="412" t="s">
        <v>301</v>
      </c>
      <c r="G44" s="406"/>
      <c r="H44" s="406"/>
      <c r="I44" s="406"/>
      <c r="J44" s="406"/>
      <c r="K44" s="406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</row>
    <row r="45" spans="1:24" s="96" customFormat="1" ht="13.5" customHeight="1">
      <c r="A45" s="177"/>
      <c r="B45" s="184"/>
      <c r="C45" s="184"/>
      <c r="D45" s="184"/>
      <c r="E45" s="133" t="s">
        <v>303</v>
      </c>
      <c r="F45" s="412" t="s">
        <v>292</v>
      </c>
      <c r="G45" s="413"/>
      <c r="H45" s="413"/>
      <c r="I45" s="230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</row>
    <row r="46" spans="1:24" s="96" customFormat="1" ht="18.75" customHeight="1">
      <c r="A46" s="177"/>
      <c r="B46" s="184" t="s">
        <v>284</v>
      </c>
      <c r="C46" s="184"/>
      <c r="D46" s="184"/>
      <c r="E46" s="133" t="s">
        <v>294</v>
      </c>
      <c r="F46" s="184" t="s">
        <v>293</v>
      </c>
      <c r="I46" s="134"/>
      <c r="K46" s="16"/>
      <c r="L46" s="16"/>
      <c r="M46" s="16"/>
      <c r="N46" s="16"/>
      <c r="O46" s="177"/>
      <c r="P46" s="177"/>
      <c r="Q46" s="177"/>
      <c r="R46" s="177"/>
      <c r="S46" s="177"/>
      <c r="T46" s="177"/>
      <c r="U46" s="177"/>
      <c r="V46" s="177"/>
      <c r="W46" s="177"/>
      <c r="X46" s="177"/>
    </row>
    <row r="47" spans="1:24" s="96" customFormat="1" ht="13.5" customHeight="1">
      <c r="A47" s="177"/>
      <c r="B47" s="200"/>
      <c r="C47" s="200"/>
      <c r="D47" s="200"/>
      <c r="E47" s="133" t="s">
        <v>295</v>
      </c>
      <c r="F47" s="407" t="s">
        <v>300</v>
      </c>
      <c r="G47" s="407"/>
      <c r="H47" s="407"/>
      <c r="I47" s="407"/>
      <c r="J47" s="407"/>
      <c r="K47" s="16"/>
      <c r="L47" s="16"/>
      <c r="M47" s="16"/>
      <c r="N47" s="16"/>
      <c r="O47" s="177"/>
      <c r="P47" s="177"/>
      <c r="Q47" s="177"/>
      <c r="R47" s="177"/>
      <c r="S47" s="177"/>
      <c r="T47" s="177"/>
      <c r="U47" s="177"/>
      <c r="V47" s="177"/>
      <c r="W47" s="177"/>
      <c r="X47" s="177"/>
    </row>
    <row r="48" spans="1:24" s="16" customFormat="1" ht="18.75" customHeight="1">
      <c r="B48" s="184" t="s">
        <v>237</v>
      </c>
      <c r="C48" s="184"/>
      <c r="D48" s="184"/>
      <c r="E48" s="405" t="s">
        <v>299</v>
      </c>
      <c r="F48" s="406"/>
      <c r="G48" s="406"/>
      <c r="H48" s="406"/>
      <c r="I48" s="406"/>
      <c r="J48" s="406"/>
    </row>
    <row r="49" spans="1:24" s="96" customFormat="1" ht="18.75" customHeight="1">
      <c r="A49" s="177"/>
      <c r="B49" s="184" t="s">
        <v>118</v>
      </c>
      <c r="C49" s="184"/>
      <c r="D49" s="184"/>
      <c r="E49" s="133" t="s">
        <v>288</v>
      </c>
      <c r="I49" s="134"/>
      <c r="K49" s="16"/>
      <c r="L49" s="16"/>
      <c r="M49" s="16"/>
      <c r="N49" s="16"/>
      <c r="O49" s="177"/>
      <c r="P49" s="177"/>
      <c r="Q49" s="177"/>
      <c r="R49" s="177"/>
      <c r="S49" s="177"/>
      <c r="T49" s="177"/>
      <c r="U49" s="177"/>
      <c r="V49" s="177"/>
      <c r="W49" s="177"/>
      <c r="X49" s="177"/>
    </row>
    <row r="50" spans="1:24" s="16" customFormat="1" ht="18.75" customHeight="1">
      <c r="B50" s="184" t="s">
        <v>188</v>
      </c>
      <c r="C50" s="184"/>
      <c r="D50" s="184"/>
      <c r="E50" s="133" t="s">
        <v>350</v>
      </c>
      <c r="K50" s="100"/>
      <c r="L50" s="100"/>
      <c r="M50" s="100"/>
      <c r="N50" s="100"/>
    </row>
  </sheetData>
  <sheetProtection sheet="1" objects="1" scenarios="1"/>
  <mergeCells count="52">
    <mergeCell ref="B20:D20"/>
    <mergeCell ref="H14:H15"/>
    <mergeCell ref="I12:J12"/>
    <mergeCell ref="B13:B17"/>
    <mergeCell ref="B27:D27"/>
    <mergeCell ref="B12:D12"/>
    <mergeCell ref="C13:D13"/>
    <mergeCell ref="C14:D14"/>
    <mergeCell ref="B21:D21"/>
    <mergeCell ref="C16:D16"/>
    <mergeCell ref="C17:D17"/>
    <mergeCell ref="B19:D19"/>
    <mergeCell ref="B22:D22"/>
    <mergeCell ref="H12:H13"/>
    <mergeCell ref="I13:J13"/>
    <mergeCell ref="I14:I15"/>
    <mergeCell ref="B28:D28"/>
    <mergeCell ref="B29:D29"/>
    <mergeCell ref="B37:D37"/>
    <mergeCell ref="B30:D30"/>
    <mergeCell ref="E30:F30"/>
    <mergeCell ref="E28:F28"/>
    <mergeCell ref="E27:F27"/>
    <mergeCell ref="G27:H27"/>
    <mergeCell ref="F44:K44"/>
    <mergeCell ref="G30:H30"/>
    <mergeCell ref="F43:I43"/>
    <mergeCell ref="B3:D3"/>
    <mergeCell ref="B4:D4"/>
    <mergeCell ref="B5:D5"/>
    <mergeCell ref="B6:D6"/>
    <mergeCell ref="C15:D15"/>
    <mergeCell ref="B7:D7"/>
    <mergeCell ref="B8:D8"/>
    <mergeCell ref="B9:D9"/>
    <mergeCell ref="B10:D10"/>
    <mergeCell ref="E48:J48"/>
    <mergeCell ref="F47:J47"/>
    <mergeCell ref="B23:D23"/>
    <mergeCell ref="B38:D38"/>
    <mergeCell ref="B39:D39"/>
    <mergeCell ref="B40:D40"/>
    <mergeCell ref="B31:D31"/>
    <mergeCell ref="B32:D32"/>
    <mergeCell ref="B33:D33"/>
    <mergeCell ref="B34:D34"/>
    <mergeCell ref="B35:D35"/>
    <mergeCell ref="F45:H45"/>
    <mergeCell ref="B24:C25"/>
    <mergeCell ref="E29:F29"/>
    <mergeCell ref="G29:H29"/>
    <mergeCell ref="G28:H28"/>
  </mergeCells>
  <dataValidations disablePrompts="1" count="10">
    <dataValidation type="decimal" allowBlank="1" showInputMessage="1" showErrorMessage="1" prompt="Federal Standard effective January 2011 requires MEF of at least 1.26" sqref="E16">
      <formula1>0.5</formula1>
      <formula2>5</formula2>
    </dataValidation>
    <dataValidation type="decimal" allowBlank="1" showInputMessage="1" showErrorMessage="1" prompt="Federal Standard effective January 2011 requires WF of no more than 9.5" sqref="E17">
      <formula1>0.5</formula1>
      <formula2>20</formula2>
    </dataValidation>
    <dataValidation type="whole" allowBlank="1" showInputMessage="1" showErrorMessage="1" sqref="E12">
      <formula1>1</formula1>
      <formula2>1500</formula2>
    </dataValidation>
    <dataValidation type="whole" allowBlank="1" showInputMessage="1" showErrorMessage="1" sqref="E13">
      <formula1>1</formula1>
      <formula2>2500</formula2>
    </dataValidation>
    <dataValidation type="decimal" allowBlank="1" showInputMessage="1" showErrorMessage="1" sqref="E14">
      <formula1>0.1</formula1>
      <formula2>10</formula2>
    </dataValidation>
    <dataValidation type="decimal" allowBlank="1" showInputMessage="1" showErrorMessage="1" sqref="E15">
      <formula1>0.1</formula1>
      <formula2>300</formula2>
    </dataValidation>
    <dataValidation type="decimal" allowBlank="1" showInputMessage="1" showErrorMessage="1" sqref="E19">
      <formula1>0</formula1>
      <formula2>1</formula2>
    </dataValidation>
    <dataValidation type="decimal" allowBlank="1" showInputMessage="1" showErrorMessage="1" sqref="E20">
      <formula1>0.01</formula1>
      <formula2>1</formula2>
    </dataValidation>
    <dataValidation type="whole" allowBlank="1" showInputMessage="1" showErrorMessage="1" sqref="E21">
      <formula1>0</formula1>
      <formula2>52</formula2>
    </dataValidation>
    <dataValidation type="whole" allowBlank="1" showInputMessage="1" showErrorMessage="1" sqref="E22">
      <formula1>1</formula1>
      <formula2>50</formula2>
    </dataValidation>
  </dataValidations>
  <hyperlinks>
    <hyperlink ref="E48" r:id="rId1" display="- DOE Federal Test Procedure, 10 CFR 430, Appendix J"/>
    <hyperlink ref="F47:J47" r:id="rId2" display="Federal standard, Code of Federal Regulations, Title 10, Part 430, Subpart C"/>
    <hyperlink ref="F44" r:id="rId3" display="- DOE Federal Test Procedure, 10 CFR 430, Appendix J"/>
    <hyperlink ref="F45:H45" r:id="rId4" display="DOE Technical Support Document, 2009"/>
  </hyperlinks>
  <printOptions horizontalCentered="1"/>
  <pageMargins left="0.5" right="0.5" top="0.5" bottom="0.5" header="0.5" footer="0.25"/>
  <pageSetup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W33"/>
  <sheetViews>
    <sheetView showGridLines="0" zoomScaleNormal="100" zoomScaleSheetLayoutView="85" workbookViewId="0">
      <selection activeCell="B3" sqref="B3:C3"/>
    </sheetView>
  </sheetViews>
  <sheetFormatPr defaultColWidth="17.28515625" defaultRowHeight="12"/>
  <cols>
    <col min="1" max="1" width="3" style="114" customWidth="1"/>
    <col min="2" max="3" width="17.28515625" style="115" customWidth="1"/>
    <col min="4" max="4" width="17.28515625" style="116" customWidth="1"/>
    <col min="5" max="5" width="17.28515625" style="91" customWidth="1"/>
    <col min="6" max="12" width="17.28515625" style="93" customWidth="1"/>
    <col min="13" max="16384" width="17.28515625" style="91"/>
  </cols>
  <sheetData>
    <row r="1" spans="1:17" s="130" customFormat="1" ht="30" customHeight="1">
      <c r="A1" s="123" t="s">
        <v>255</v>
      </c>
      <c r="B1" s="135"/>
      <c r="C1" s="135"/>
      <c r="D1" s="175"/>
      <c r="E1" s="175"/>
      <c r="H1" s="273"/>
      <c r="I1" s="103"/>
    </row>
    <row r="2" spans="1:17" s="55" customFormat="1" ht="16.5" customHeight="1">
      <c r="A2" s="43" t="s">
        <v>200</v>
      </c>
      <c r="B2" s="185"/>
      <c r="C2" s="185"/>
      <c r="D2" s="185"/>
      <c r="E2" s="186"/>
      <c r="F2" s="266"/>
      <c r="G2" s="266"/>
      <c r="H2" s="273"/>
      <c r="I2" s="103"/>
      <c r="J2" s="130"/>
      <c r="K2" s="130"/>
      <c r="L2" s="130"/>
      <c r="M2" s="130"/>
      <c r="N2" s="130"/>
      <c r="O2" s="130"/>
      <c r="P2" s="130"/>
      <c r="Q2" s="130"/>
    </row>
    <row r="3" spans="1:17" ht="13.5" customHeight="1">
      <c r="A3" s="164"/>
      <c r="B3" s="401"/>
      <c r="C3" s="437"/>
      <c r="D3" s="104" t="s">
        <v>116</v>
      </c>
      <c r="E3" s="105" t="s">
        <v>115</v>
      </c>
      <c r="F3" s="94"/>
      <c r="G3" s="92"/>
      <c r="H3" s="273"/>
      <c r="I3" s="103"/>
      <c r="J3" s="130"/>
      <c r="K3" s="130"/>
      <c r="L3" s="130"/>
      <c r="M3" s="130"/>
      <c r="N3" s="130"/>
      <c r="O3" s="130"/>
      <c r="P3" s="130"/>
      <c r="Q3" s="130"/>
    </row>
    <row r="4" spans="1:17" s="293" customFormat="1" ht="12" customHeight="1">
      <c r="A4" s="291"/>
      <c r="B4" s="450" t="s">
        <v>212</v>
      </c>
      <c r="C4" s="451"/>
      <c r="D4" s="267">
        <v>40</v>
      </c>
      <c r="E4" s="268">
        <f>INPUTS!E18</f>
        <v>40</v>
      </c>
      <c r="F4" s="292" t="s">
        <v>211</v>
      </c>
      <c r="H4" s="273"/>
      <c r="I4" s="103"/>
      <c r="J4" s="130"/>
      <c r="K4" s="130"/>
      <c r="L4" s="130"/>
      <c r="M4" s="130"/>
      <c r="N4" s="130"/>
      <c r="O4" s="130"/>
      <c r="P4" s="130"/>
      <c r="Q4" s="130"/>
    </row>
    <row r="5" spans="1:17" s="293" customFormat="1" ht="12" customHeight="1">
      <c r="A5" s="291"/>
      <c r="B5" s="452"/>
      <c r="C5" s="453"/>
      <c r="D5" s="267" t="s">
        <v>87</v>
      </c>
      <c r="E5" s="268">
        <f>E4*D23</f>
        <v>18.919999999999998</v>
      </c>
      <c r="F5" s="222" t="s">
        <v>217</v>
      </c>
      <c r="H5" s="130"/>
      <c r="I5" s="103"/>
      <c r="J5" s="130"/>
      <c r="K5" s="130"/>
    </row>
    <row r="6" spans="1:17" s="293" customFormat="1" ht="12" customHeight="1">
      <c r="A6" s="291"/>
      <c r="B6" s="440" t="s">
        <v>210</v>
      </c>
      <c r="C6" s="224" t="s">
        <v>151</v>
      </c>
      <c r="D6" s="112">
        <f>IF(E4&lt;75,D7,D8)</f>
        <v>1.85</v>
      </c>
      <c r="E6" s="112">
        <f>INPUTS!F18</f>
        <v>1.85</v>
      </c>
      <c r="F6" s="438" t="s">
        <v>180</v>
      </c>
      <c r="H6" s="273"/>
      <c r="I6" s="103"/>
      <c r="J6" s="130"/>
      <c r="K6" s="130"/>
    </row>
    <row r="7" spans="1:17" s="293" customFormat="1" ht="12" customHeight="1">
      <c r="A7" s="291"/>
      <c r="B7" s="441"/>
      <c r="C7" s="336" t="s">
        <v>356</v>
      </c>
      <c r="D7" s="294">
        <v>1.85</v>
      </c>
      <c r="E7" s="447" t="s">
        <v>87</v>
      </c>
      <c r="F7" s="439"/>
      <c r="H7" s="273"/>
      <c r="I7" s="103"/>
      <c r="J7" s="130"/>
      <c r="K7" s="130"/>
    </row>
    <row r="8" spans="1:17" s="293" customFormat="1" ht="12" customHeight="1">
      <c r="A8" s="291"/>
      <c r="B8" s="442"/>
      <c r="C8" s="336" t="s">
        <v>357</v>
      </c>
      <c r="D8" s="294">
        <v>2.8</v>
      </c>
      <c r="E8" s="448"/>
      <c r="F8" s="439"/>
      <c r="H8" s="273"/>
      <c r="I8" s="103"/>
      <c r="J8" s="130"/>
      <c r="K8" s="130"/>
    </row>
    <row r="9" spans="1:17" s="293" customFormat="1" ht="12" customHeight="1">
      <c r="A9" s="291"/>
      <c r="B9" s="443" t="s">
        <v>213</v>
      </c>
      <c r="C9" s="444"/>
      <c r="D9" s="268">
        <v>68</v>
      </c>
      <c r="E9" s="268">
        <f>INPUTS!G18</f>
        <v>68</v>
      </c>
      <c r="F9" s="292" t="s">
        <v>85</v>
      </c>
      <c r="H9" s="273"/>
      <c r="I9" s="103"/>
      <c r="J9" s="130"/>
      <c r="K9" s="130"/>
    </row>
    <row r="10" spans="1:17" s="293" customFormat="1" ht="12" customHeight="1">
      <c r="A10" s="291"/>
      <c r="B10" s="443" t="s">
        <v>173</v>
      </c>
      <c r="C10" s="444"/>
      <c r="D10" s="268">
        <v>24</v>
      </c>
      <c r="E10" s="268">
        <f>INPUTS!H18</f>
        <v>24</v>
      </c>
      <c r="F10" s="292" t="s">
        <v>214</v>
      </c>
      <c r="H10" s="56"/>
      <c r="I10" s="275"/>
      <c r="J10" s="130"/>
      <c r="K10" s="130"/>
    </row>
    <row r="11" spans="1:17" s="293" customFormat="1" ht="12" customHeight="1">
      <c r="A11" s="291"/>
      <c r="B11" s="440" t="s">
        <v>108</v>
      </c>
      <c r="C11" s="337" t="s">
        <v>151</v>
      </c>
      <c r="D11" s="272">
        <f>IF(E4&lt;75,D12,D13)</f>
        <v>50</v>
      </c>
      <c r="E11" s="272">
        <f>INPUTS!I18</f>
        <v>50</v>
      </c>
      <c r="F11" s="457"/>
      <c r="H11" s="93"/>
      <c r="I11" s="93"/>
      <c r="J11" s="93"/>
      <c r="K11" s="93"/>
    </row>
    <row r="12" spans="1:17" s="293" customFormat="1" ht="12" customHeight="1">
      <c r="A12" s="291"/>
      <c r="B12" s="441"/>
      <c r="C12" s="336" t="s">
        <v>356</v>
      </c>
      <c r="D12" s="338">
        <v>50</v>
      </c>
      <c r="E12" s="447" t="s">
        <v>87</v>
      </c>
      <c r="F12" s="458"/>
      <c r="H12" s="93"/>
      <c r="I12" s="93"/>
      <c r="J12" s="93"/>
      <c r="K12" s="93"/>
    </row>
    <row r="13" spans="1:17" s="293" customFormat="1" ht="12" customHeight="1">
      <c r="A13" s="291"/>
      <c r="B13" s="442"/>
      <c r="C13" s="336" t="s">
        <v>357</v>
      </c>
      <c r="D13" s="338">
        <v>35</v>
      </c>
      <c r="E13" s="456"/>
      <c r="F13" s="459"/>
      <c r="H13" s="93"/>
      <c r="I13" s="93"/>
      <c r="J13" s="93"/>
      <c r="K13" s="93"/>
    </row>
    <row r="14" spans="1:17" s="130" customFormat="1" ht="29.25" customHeight="1">
      <c r="A14" s="43" t="s">
        <v>201</v>
      </c>
      <c r="B14" s="4"/>
      <c r="C14" s="4"/>
      <c r="F14" s="143"/>
      <c r="G14" s="107"/>
      <c r="H14" s="88"/>
      <c r="I14" s="89"/>
    </row>
    <row r="15" spans="1:17" s="130" customFormat="1" ht="12" customHeight="1">
      <c r="A15" s="123"/>
      <c r="B15" s="217" t="s">
        <v>216</v>
      </c>
      <c r="C15" s="217"/>
      <c r="D15" s="141">
        <f>E4</f>
        <v>40</v>
      </c>
      <c r="E15" s="292" t="s">
        <v>211</v>
      </c>
      <c r="G15" s="273"/>
      <c r="H15" s="103"/>
    </row>
    <row r="16" spans="1:17" s="130" customFormat="1" ht="12" customHeight="1">
      <c r="A16" s="123"/>
      <c r="B16" s="432" t="s">
        <v>215</v>
      </c>
      <c r="C16" s="224" t="s">
        <v>151</v>
      </c>
      <c r="D16" s="140">
        <f>IF(E4&lt;=35,D17,IF(E4&lt;=45,D18,IF(E4&lt;=54,D19,IF(E4&lt;=75,D20,D21))))</f>
        <v>1.5</v>
      </c>
      <c r="E16" s="449" t="s">
        <v>180</v>
      </c>
      <c r="G16" s="273"/>
      <c r="H16" s="103"/>
    </row>
    <row r="17" spans="1:23" s="130" customFormat="1" ht="12" customHeight="1">
      <c r="A17" s="123"/>
      <c r="B17" s="454"/>
      <c r="C17" s="336" t="s">
        <v>358</v>
      </c>
      <c r="D17" s="294">
        <v>1.35</v>
      </c>
      <c r="E17" s="409"/>
      <c r="G17" s="273"/>
      <c r="H17" s="103"/>
    </row>
    <row r="18" spans="1:23" s="130" customFormat="1" ht="12" customHeight="1">
      <c r="A18" s="123"/>
      <c r="B18" s="454"/>
      <c r="C18" s="336" t="s">
        <v>359</v>
      </c>
      <c r="D18" s="294">
        <v>1.5</v>
      </c>
      <c r="E18" s="409"/>
      <c r="G18" s="273"/>
      <c r="H18" s="103"/>
    </row>
    <row r="19" spans="1:23" s="130" customFormat="1" ht="12" customHeight="1">
      <c r="A19" s="123"/>
      <c r="B19" s="454"/>
      <c r="C19" s="336" t="s">
        <v>360</v>
      </c>
      <c r="D19" s="294">
        <v>1.6</v>
      </c>
      <c r="E19" s="409"/>
      <c r="G19" s="273"/>
      <c r="H19" s="103"/>
    </row>
    <row r="20" spans="1:23" s="130" customFormat="1" ht="12" customHeight="1">
      <c r="A20" s="123"/>
      <c r="B20" s="454"/>
      <c r="C20" s="336" t="s">
        <v>361</v>
      </c>
      <c r="D20" s="294">
        <v>1.7</v>
      </c>
      <c r="E20" s="409"/>
      <c r="G20" s="273"/>
      <c r="H20" s="103"/>
    </row>
    <row r="21" spans="1:23" s="130" customFormat="1" ht="12" customHeight="1">
      <c r="A21" s="123"/>
      <c r="B21" s="455"/>
      <c r="C21" s="336" t="s">
        <v>357</v>
      </c>
      <c r="D21" s="294">
        <v>2.5</v>
      </c>
      <c r="E21" s="409"/>
      <c r="H21" s="103"/>
    </row>
    <row r="22" spans="1:23" s="130" customFormat="1" ht="12" customHeight="1">
      <c r="A22" s="123"/>
      <c r="B22" s="403" t="s">
        <v>113</v>
      </c>
      <c r="C22" s="446"/>
      <c r="D22" s="141">
        <v>12</v>
      </c>
      <c r="E22" s="222" t="s">
        <v>80</v>
      </c>
      <c r="F22" s="262"/>
      <c r="G22" s="273"/>
      <c r="H22" s="103"/>
    </row>
    <row r="23" spans="1:23" s="130" customFormat="1" ht="12" customHeight="1">
      <c r="A23" s="123"/>
      <c r="B23" s="227" t="s">
        <v>179</v>
      </c>
      <c r="C23" s="227"/>
      <c r="D23" s="232">
        <v>0.47299999999999998</v>
      </c>
      <c r="E23" s="222" t="s">
        <v>181</v>
      </c>
      <c r="F23" s="274"/>
      <c r="G23" s="273"/>
      <c r="H23" s="103"/>
    </row>
    <row r="24" spans="1:23" s="130" customFormat="1" ht="28.5" customHeight="1">
      <c r="A24" s="85" t="s">
        <v>176</v>
      </c>
      <c r="B24" s="4"/>
      <c r="C24" s="4"/>
      <c r="D24" s="138"/>
      <c r="E24" s="169"/>
      <c r="F24" s="4"/>
      <c r="G24" s="56"/>
      <c r="H24" s="275"/>
    </row>
    <row r="25" spans="1:23" ht="12.75" customHeight="1">
      <c r="A25" s="93"/>
      <c r="B25" s="218" t="s">
        <v>77</v>
      </c>
      <c r="C25" s="218" t="s">
        <v>78</v>
      </c>
      <c r="D25" s="218" t="s">
        <v>79</v>
      </c>
      <c r="E25" s="136"/>
      <c r="F25" s="275"/>
    </row>
    <row r="26" spans="1:23" ht="12.75" customHeight="1">
      <c r="A26" s="144"/>
      <c r="B26" s="111">
        <f>E5/D16/24*E9*E10</f>
        <v>857.70666666666648</v>
      </c>
      <c r="C26" s="111">
        <f>E5/E6/24*E10*E9</f>
        <v>695.43783783783772</v>
      </c>
      <c r="D26" s="111">
        <f>B26-C26</f>
        <v>162.26882882882876</v>
      </c>
      <c r="E26" s="136" t="s">
        <v>82</v>
      </c>
      <c r="F26" s="275"/>
    </row>
    <row r="27" spans="1:23" s="130" customFormat="1" ht="21" customHeight="1">
      <c r="A27" s="276"/>
      <c r="B27" s="277"/>
      <c r="C27" s="277"/>
      <c r="D27" s="278"/>
      <c r="E27" s="278"/>
      <c r="F27" s="276"/>
      <c r="G27" s="276"/>
      <c r="H27" s="56"/>
    </row>
    <row r="28" spans="1:23" s="130" customFormat="1" ht="21" customHeight="1">
      <c r="A28" s="95" t="s">
        <v>76</v>
      </c>
      <c r="B28" s="135"/>
      <c r="C28" s="135"/>
      <c r="D28" s="175"/>
      <c r="E28" s="175"/>
      <c r="H28" s="56"/>
    </row>
    <row r="29" spans="1:23" s="96" customFormat="1" ht="18.75" customHeight="1">
      <c r="A29" s="177"/>
      <c r="B29" s="184" t="s">
        <v>302</v>
      </c>
      <c r="C29" s="204" t="s">
        <v>294</v>
      </c>
      <c r="D29" s="184" t="s">
        <v>293</v>
      </c>
      <c r="E29" s="191"/>
      <c r="F29" s="191"/>
      <c r="G29" s="191"/>
      <c r="H29" s="191"/>
      <c r="I29" s="16"/>
      <c r="M29" s="16"/>
      <c r="N29" s="177"/>
      <c r="O29" s="177"/>
      <c r="P29" s="177"/>
      <c r="Q29" s="177"/>
      <c r="R29" s="177"/>
      <c r="S29" s="177"/>
      <c r="T29" s="177"/>
      <c r="U29" s="177"/>
      <c r="V29" s="177"/>
      <c r="W29" s="177"/>
    </row>
    <row r="30" spans="1:23" s="16" customFormat="1" ht="13.5" customHeight="1">
      <c r="B30" s="200"/>
      <c r="C30" s="204" t="s">
        <v>295</v>
      </c>
      <c r="D30" s="445" t="s">
        <v>300</v>
      </c>
      <c r="E30" s="445"/>
      <c r="F30" s="445"/>
      <c r="G30" s="445"/>
    </row>
    <row r="31" spans="1:23" s="96" customFormat="1" ht="18.75" customHeight="1">
      <c r="A31" s="177"/>
      <c r="B31" s="184" t="s">
        <v>254</v>
      </c>
      <c r="C31" s="204" t="s">
        <v>289</v>
      </c>
      <c r="G31" s="134"/>
      <c r="I31" s="16"/>
      <c r="M31" s="16"/>
      <c r="N31" s="177"/>
      <c r="O31" s="177"/>
      <c r="P31" s="177"/>
      <c r="Q31" s="177"/>
      <c r="R31" s="177"/>
      <c r="S31" s="177"/>
      <c r="T31" s="177"/>
      <c r="U31" s="177"/>
      <c r="V31" s="177"/>
      <c r="W31" s="177"/>
    </row>
    <row r="32" spans="1:23" s="96" customFormat="1" ht="18.75" customHeight="1">
      <c r="A32" s="177"/>
      <c r="B32" s="184" t="s">
        <v>118</v>
      </c>
      <c r="C32" s="204" t="s">
        <v>346</v>
      </c>
      <c r="G32" s="134"/>
      <c r="I32" s="16"/>
      <c r="M32" s="16"/>
      <c r="N32" s="177"/>
      <c r="O32" s="177"/>
      <c r="P32" s="177"/>
      <c r="Q32" s="177"/>
      <c r="R32" s="177"/>
      <c r="S32" s="177"/>
      <c r="T32" s="177"/>
      <c r="U32" s="177"/>
      <c r="V32" s="177"/>
      <c r="W32" s="177"/>
    </row>
    <row r="33" spans="2:13" s="16" customFormat="1" ht="18.75" customHeight="1">
      <c r="B33" s="184" t="s">
        <v>188</v>
      </c>
      <c r="C33" s="204" t="s">
        <v>186</v>
      </c>
      <c r="I33" s="100"/>
      <c r="M33" s="100"/>
    </row>
  </sheetData>
  <sheetProtection sheet="1" objects="1" scenarios="1"/>
  <mergeCells count="14">
    <mergeCell ref="D30:G30"/>
    <mergeCell ref="B22:C22"/>
    <mergeCell ref="E7:E8"/>
    <mergeCell ref="E16:E21"/>
    <mergeCell ref="B4:C5"/>
    <mergeCell ref="B16:B21"/>
    <mergeCell ref="B11:B13"/>
    <mergeCell ref="E12:E13"/>
    <mergeCell ref="F11:F13"/>
    <mergeCell ref="B3:C3"/>
    <mergeCell ref="F6:F8"/>
    <mergeCell ref="B6:B8"/>
    <mergeCell ref="B9:C9"/>
    <mergeCell ref="B10:C10"/>
  </mergeCells>
  <phoneticPr fontId="52" type="noConversion"/>
  <dataValidations count="3">
    <dataValidation type="decimal" allowBlank="1" showInputMessage="1" showErrorMessage="1" sqref="D15">
      <formula1>1</formula1>
      <formula2>500</formula2>
    </dataValidation>
    <dataValidation type="decimal" allowBlank="1" showInputMessage="1" showErrorMessage="1" sqref="D16">
      <formula1>0.1</formula1>
      <formula2>5</formula2>
    </dataValidation>
    <dataValidation type="whole" allowBlank="1" showInputMessage="1" showErrorMessage="1" sqref="D22">
      <formula1>1</formula1>
      <formula2>50</formula2>
    </dataValidation>
  </dataValidations>
  <hyperlinks>
    <hyperlink ref="D30:G30" r:id="rId1" display="Federal standard, Code of Federal Regulations, Title 10, Part 430, Subpart C"/>
  </hyperlinks>
  <printOptions horizontalCentered="1"/>
  <pageMargins left="0.5" right="0.5" top="0.5" bottom="0.5" header="0.5" footer="0.25"/>
  <pageSetup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X38"/>
  <sheetViews>
    <sheetView showGridLines="0" zoomScaleNormal="100" zoomScaleSheetLayoutView="85" workbookViewId="0">
      <selection activeCell="B3" sqref="B3:D3"/>
    </sheetView>
  </sheetViews>
  <sheetFormatPr defaultColWidth="15" defaultRowHeight="12"/>
  <cols>
    <col min="1" max="1" width="3" style="97" customWidth="1"/>
    <col min="2" max="4" width="15.7109375" style="101" customWidth="1"/>
    <col min="5" max="5" width="15.7109375" style="98" customWidth="1"/>
    <col min="6" max="6" width="15.7109375" style="99" customWidth="1"/>
    <col min="7" max="9" width="15.7109375" style="100" customWidth="1"/>
    <col min="10" max="13" width="15" style="100" customWidth="1"/>
    <col min="14" max="16384" width="15" style="99"/>
  </cols>
  <sheetData>
    <row r="1" spans="1:15" s="142" customFormat="1" ht="30" customHeight="1">
      <c r="A1" s="123" t="s">
        <v>170</v>
      </c>
      <c r="B1" s="124"/>
      <c r="C1" s="124"/>
      <c r="D1" s="124"/>
      <c r="E1" s="125"/>
      <c r="F1" s="125"/>
      <c r="H1" s="260"/>
    </row>
    <row r="2" spans="1:15" s="55" customFormat="1" ht="16.5" customHeight="1">
      <c r="A2" s="43" t="s">
        <v>200</v>
      </c>
      <c r="B2" s="185"/>
      <c r="C2" s="185"/>
      <c r="D2" s="185"/>
      <c r="E2" s="185"/>
      <c r="F2" s="186"/>
      <c r="G2" s="266"/>
      <c r="H2" s="266"/>
      <c r="I2" s="266"/>
      <c r="L2" s="266"/>
      <c r="O2" s="266"/>
    </row>
    <row r="3" spans="1:15" s="91" customFormat="1" ht="12.75">
      <c r="A3" s="164"/>
      <c r="B3" s="443"/>
      <c r="C3" s="470"/>
      <c r="D3" s="419"/>
      <c r="E3" s="104" t="s">
        <v>116</v>
      </c>
      <c r="F3" s="105" t="s">
        <v>115</v>
      </c>
      <c r="H3" s="92"/>
      <c r="K3" s="93"/>
      <c r="L3" s="93"/>
      <c r="M3" s="93"/>
    </row>
    <row r="4" spans="1:15" s="91" customFormat="1">
      <c r="A4" s="164"/>
      <c r="B4" s="443" t="s">
        <v>81</v>
      </c>
      <c r="C4" s="471"/>
      <c r="D4" s="444"/>
      <c r="E4" s="270" t="s">
        <v>87</v>
      </c>
      <c r="F4" s="187" t="str">
        <f>INPUTS!E20</f>
        <v>standard</v>
      </c>
      <c r="H4" s="92"/>
      <c r="K4" s="93"/>
      <c r="L4" s="93"/>
      <c r="M4" s="93"/>
    </row>
    <row r="5" spans="1:15" s="130" customFormat="1" ht="12" customHeight="1">
      <c r="A5" s="123"/>
      <c r="B5" s="443" t="s">
        <v>165</v>
      </c>
      <c r="C5" s="470"/>
      <c r="D5" s="419"/>
      <c r="E5" s="187">
        <f>ROUND(E18/52,0)</f>
        <v>4</v>
      </c>
      <c r="F5" s="187">
        <f>INPUTS!F20</f>
        <v>4</v>
      </c>
      <c r="G5" s="279"/>
    </row>
    <row r="6" spans="1:15" s="130" customFormat="1" ht="12" customHeight="1">
      <c r="A6" s="123"/>
      <c r="B6" s="443" t="s">
        <v>73</v>
      </c>
      <c r="C6" s="470"/>
      <c r="D6" s="419"/>
      <c r="E6" s="269" t="s">
        <v>87</v>
      </c>
      <c r="F6" s="112" t="str">
        <f>INPUTS!G20</f>
        <v>natural gas</v>
      </c>
    </row>
    <row r="7" spans="1:15" s="130" customFormat="1" ht="12" customHeight="1">
      <c r="A7" s="123"/>
      <c r="B7" s="443" t="s">
        <v>239</v>
      </c>
      <c r="C7" s="470"/>
      <c r="D7" s="419"/>
      <c r="E7" s="267">
        <f>IF(F4="standard",273,186)</f>
        <v>273</v>
      </c>
      <c r="F7" s="268">
        <f>INPUTS!H20</f>
        <v>273</v>
      </c>
    </row>
    <row r="8" spans="1:15" s="130" customFormat="1" ht="12" customHeight="1">
      <c r="A8" s="123"/>
      <c r="B8" s="443" t="s">
        <v>312</v>
      </c>
      <c r="C8" s="470"/>
      <c r="D8" s="419"/>
      <c r="E8" s="280">
        <f>IF(F4="standard",3.75,2.71)</f>
        <v>3.75</v>
      </c>
      <c r="F8" s="281">
        <f>INPUTS!I20</f>
        <v>3.75</v>
      </c>
    </row>
    <row r="9" spans="1:15" s="283" customFormat="1" ht="12" customHeight="1">
      <c r="A9" s="282"/>
      <c r="B9" s="443" t="s">
        <v>108</v>
      </c>
      <c r="C9" s="470"/>
      <c r="D9" s="419"/>
      <c r="E9" s="271">
        <v>10</v>
      </c>
      <c r="F9" s="272">
        <f>INPUTS!J20</f>
        <v>10</v>
      </c>
    </row>
    <row r="10" spans="1:15" s="130" customFormat="1" ht="29.25" customHeight="1">
      <c r="A10" s="43" t="s">
        <v>201</v>
      </c>
      <c r="B10" s="4"/>
      <c r="C10" s="4"/>
      <c r="D10" s="4"/>
      <c r="G10" s="143"/>
      <c r="H10" s="107"/>
      <c r="I10" s="88"/>
      <c r="J10" s="89"/>
    </row>
    <row r="11" spans="1:15" s="283" customFormat="1" ht="12" customHeight="1">
      <c r="A11" s="282"/>
      <c r="B11" s="399" t="s">
        <v>317</v>
      </c>
      <c r="C11" s="289" t="s">
        <v>248</v>
      </c>
      <c r="D11" s="290"/>
      <c r="E11" s="141">
        <f>IF(F4="standard",355,260)</f>
        <v>355</v>
      </c>
      <c r="F11" s="284" t="s">
        <v>153</v>
      </c>
      <c r="G11" s="274"/>
      <c r="H11" s="285"/>
      <c r="I11" s="130"/>
      <c r="J11" s="130"/>
      <c r="K11" s="130"/>
    </row>
    <row r="12" spans="1:15" s="283" customFormat="1" ht="12" customHeight="1">
      <c r="A12" s="282"/>
      <c r="B12" s="400"/>
      <c r="C12" s="289" t="s">
        <v>316</v>
      </c>
      <c r="D12" s="290"/>
      <c r="E12" s="140">
        <f>IF(F4="standard",6.5,4.5)</f>
        <v>6.5</v>
      </c>
      <c r="F12" s="108" t="s">
        <v>314</v>
      </c>
      <c r="H12" s="285"/>
      <c r="I12" s="130"/>
      <c r="J12" s="130"/>
      <c r="K12" s="130"/>
    </row>
    <row r="14" spans="1:15" s="283" customFormat="1" ht="12" customHeight="1">
      <c r="A14" s="282"/>
      <c r="B14" s="403" t="s">
        <v>241</v>
      </c>
      <c r="C14" s="461"/>
      <c r="D14" s="462"/>
      <c r="E14" s="141">
        <v>52</v>
      </c>
      <c r="F14" s="284"/>
      <c r="G14" s="274"/>
      <c r="H14" s="261"/>
      <c r="I14" s="103"/>
    </row>
    <row r="15" spans="1:15" s="283" customFormat="1" ht="12" customHeight="1">
      <c r="A15" s="282"/>
      <c r="B15" s="403" t="s">
        <v>315</v>
      </c>
      <c r="C15" s="461"/>
      <c r="D15" s="462"/>
      <c r="E15" s="188">
        <v>0.56000000000000005</v>
      </c>
      <c r="F15" s="286"/>
      <c r="G15" s="274"/>
      <c r="H15" s="285"/>
      <c r="I15" s="130"/>
      <c r="J15" s="130"/>
      <c r="K15" s="130"/>
    </row>
    <row r="16" spans="1:15" s="283" customFormat="1" ht="12" customHeight="1">
      <c r="A16" s="282"/>
      <c r="B16" s="403" t="s">
        <v>253</v>
      </c>
      <c r="C16" s="461"/>
      <c r="D16" s="462"/>
      <c r="E16" s="188">
        <v>0.75</v>
      </c>
      <c r="F16" s="222"/>
      <c r="G16" s="274"/>
      <c r="H16" s="285"/>
    </row>
    <row r="17" spans="1:24" s="283" customFormat="1" ht="12" customHeight="1">
      <c r="A17" s="282"/>
      <c r="B17" s="403" t="s">
        <v>113</v>
      </c>
      <c r="C17" s="461"/>
      <c r="D17" s="462"/>
      <c r="E17" s="141">
        <v>10</v>
      </c>
      <c r="F17" s="222" t="s">
        <v>80</v>
      </c>
      <c r="G17" s="4"/>
      <c r="H17" s="261"/>
      <c r="I17" s="4"/>
    </row>
    <row r="18" spans="1:24" s="283" customFormat="1" ht="12" customHeight="1">
      <c r="A18" s="282"/>
      <c r="B18" s="443" t="s">
        <v>238</v>
      </c>
      <c r="C18" s="470"/>
      <c r="D18" s="419"/>
      <c r="E18" s="268">
        <v>215</v>
      </c>
      <c r="F18" s="222"/>
      <c r="G18" s="274"/>
      <c r="I18" s="130"/>
      <c r="J18" s="130"/>
      <c r="K18" s="130"/>
    </row>
    <row r="19" spans="1:24" s="283" customFormat="1" ht="12" customHeight="1">
      <c r="A19" s="282"/>
      <c r="B19" s="443" t="s">
        <v>178</v>
      </c>
      <c r="C19" s="470"/>
      <c r="D19" s="419"/>
      <c r="E19" s="113">
        <v>3.4119999999999998E-2</v>
      </c>
      <c r="F19" s="284" t="s">
        <v>177</v>
      </c>
      <c r="G19" s="4"/>
      <c r="H19" s="261"/>
      <c r="I19" s="4"/>
    </row>
    <row r="20" spans="1:24" s="283" customFormat="1" ht="28.5" customHeight="1">
      <c r="A20" s="85" t="s">
        <v>114</v>
      </c>
      <c r="B20" s="4"/>
      <c r="C20" s="4"/>
      <c r="D20" s="4"/>
      <c r="E20" s="138"/>
      <c r="F20" s="169"/>
      <c r="G20" s="4"/>
      <c r="H20" s="56"/>
      <c r="I20" s="287"/>
    </row>
    <row r="21" spans="1:24" s="110" customFormat="1" ht="12.75" customHeight="1">
      <c r="A21" s="288"/>
      <c r="B21" s="465" t="s">
        <v>321</v>
      </c>
      <c r="C21" s="466"/>
      <c r="D21" s="467"/>
      <c r="E21" s="465" t="s">
        <v>322</v>
      </c>
      <c r="F21" s="466"/>
      <c r="G21" s="467"/>
      <c r="L21" s="109"/>
    </row>
    <row r="22" spans="1:24" s="110" customFormat="1" ht="24">
      <c r="A22" s="288"/>
      <c r="B22" s="209" t="s">
        <v>318</v>
      </c>
      <c r="C22" s="209" t="s">
        <v>319</v>
      </c>
      <c r="D22" s="209" t="s">
        <v>320</v>
      </c>
      <c r="E22" s="209" t="s">
        <v>318</v>
      </c>
      <c r="F22" s="209" t="s">
        <v>319</v>
      </c>
      <c r="G22" s="209" t="s">
        <v>320</v>
      </c>
      <c r="L22" s="109"/>
    </row>
    <row r="23" spans="1:24" s="110" customFormat="1" ht="12.75" customHeight="1">
      <c r="A23" s="288"/>
      <c r="B23" s="112">
        <f>(E11*(1-E15))/E18</f>
        <v>0.72651162790697665</v>
      </c>
      <c r="C23" s="112">
        <f>IF(F6="electric",E11*E15/E18,0)</f>
        <v>0</v>
      </c>
      <c r="D23" s="112">
        <f>IF(F6="natural gas",E11*E15/E16*E19/E18,0)</f>
        <v>4.2065463565891463E-2</v>
      </c>
      <c r="E23" s="112">
        <f>(F7*(1-E15))/E18</f>
        <v>0.55869767441860463</v>
      </c>
      <c r="F23" s="112">
        <f>IF(F6="electric",F7*E15/E18,0)</f>
        <v>0</v>
      </c>
      <c r="G23" s="112">
        <f>IF(F6="natural gas",F7*E15/E16*E19/E18,0)</f>
        <v>3.2348933953488375E-2</v>
      </c>
      <c r="L23" s="109"/>
    </row>
    <row r="24" spans="1:24" s="283" customFormat="1" ht="28.5" customHeight="1">
      <c r="A24" s="85" t="s">
        <v>166</v>
      </c>
      <c r="B24" s="4"/>
      <c r="C24" s="4"/>
      <c r="D24" s="4"/>
      <c r="E24" s="138"/>
      <c r="F24" s="169"/>
      <c r="G24" s="4"/>
      <c r="H24" s="56"/>
      <c r="I24" s="287"/>
    </row>
    <row r="25" spans="1:24" s="110" customFormat="1" ht="12.75" customHeight="1">
      <c r="A25" s="93"/>
      <c r="B25" s="468"/>
      <c r="C25" s="469"/>
      <c r="D25" s="218" t="s">
        <v>77</v>
      </c>
      <c r="E25" s="218" t="s">
        <v>78</v>
      </c>
      <c r="F25" s="218" t="s">
        <v>79</v>
      </c>
      <c r="G25" s="136"/>
      <c r="H25" s="287"/>
      <c r="I25" s="109"/>
      <c r="K25" s="109"/>
      <c r="L25" s="109"/>
      <c r="M25" s="109"/>
    </row>
    <row r="26" spans="1:24" s="110" customFormat="1" ht="12.75" customHeight="1">
      <c r="A26" s="288"/>
      <c r="B26" s="463" t="s">
        <v>162</v>
      </c>
      <c r="C26" s="464"/>
      <c r="D26" s="111">
        <f>(B23+C23)*F5*E14</f>
        <v>151.11441860465115</v>
      </c>
      <c r="E26" s="111">
        <f>(E23+F23)*F5*E14</f>
        <v>116.20911627906976</v>
      </c>
      <c r="F26" s="111">
        <f>D26-E26</f>
        <v>34.905302325581388</v>
      </c>
      <c r="G26" s="136" t="s">
        <v>82</v>
      </c>
      <c r="H26" s="287"/>
      <c r="I26" s="109"/>
      <c r="K26" s="109"/>
      <c r="L26" s="109"/>
      <c r="M26" s="109"/>
    </row>
    <row r="27" spans="1:24" s="110" customFormat="1" ht="12.75" customHeight="1">
      <c r="A27" s="288"/>
      <c r="B27" s="463" t="s">
        <v>163</v>
      </c>
      <c r="C27" s="464"/>
      <c r="D27" s="187">
        <f>D23*F5*E14</f>
        <v>8.749616421705424</v>
      </c>
      <c r="E27" s="187">
        <f>G23*F5*E14</f>
        <v>6.7285782623255823</v>
      </c>
      <c r="F27" s="187">
        <f>D27-E27</f>
        <v>2.0210381593798417</v>
      </c>
      <c r="G27" s="136" t="s">
        <v>86</v>
      </c>
      <c r="H27" s="287"/>
      <c r="I27" s="109"/>
      <c r="K27" s="109"/>
      <c r="L27" s="109"/>
      <c r="M27" s="109"/>
    </row>
    <row r="28" spans="1:24" s="142" customFormat="1" ht="12" customHeight="1">
      <c r="A28" s="123"/>
      <c r="B28" s="463" t="s">
        <v>164</v>
      </c>
      <c r="C28" s="464"/>
      <c r="D28" s="111">
        <f>E12*F5*E14</f>
        <v>1352</v>
      </c>
      <c r="E28" s="111">
        <f>F8*F5*E14</f>
        <v>780</v>
      </c>
      <c r="F28" s="111">
        <f>D28-E28</f>
        <v>572</v>
      </c>
      <c r="G28" s="136" t="s">
        <v>109</v>
      </c>
      <c r="H28" s="287"/>
    </row>
    <row r="29" spans="1:24" s="142" customFormat="1" ht="21" customHeight="1">
      <c r="A29" s="171"/>
      <c r="B29" s="172"/>
      <c r="C29" s="172"/>
      <c r="D29" s="172"/>
      <c r="E29" s="173"/>
      <c r="F29" s="173"/>
      <c r="G29" s="171"/>
      <c r="H29" s="171"/>
      <c r="I29" s="174"/>
    </row>
    <row r="30" spans="1:24" s="130" customFormat="1" ht="21" customHeight="1">
      <c r="A30" s="95" t="s">
        <v>76</v>
      </c>
      <c r="B30" s="135"/>
      <c r="C30" s="135"/>
      <c r="D30" s="135"/>
      <c r="E30" s="175"/>
      <c r="F30" s="175"/>
      <c r="I30" s="56"/>
    </row>
    <row r="31" spans="1:24" s="96" customFormat="1" ht="18.75" customHeight="1">
      <c r="A31" s="177"/>
      <c r="B31" s="190" t="s">
        <v>240</v>
      </c>
      <c r="C31" s="190"/>
      <c r="D31" s="133" t="s">
        <v>294</v>
      </c>
      <c r="E31" s="184" t="s">
        <v>313</v>
      </c>
      <c r="H31" s="134"/>
      <c r="J31" s="16"/>
      <c r="K31" s="16"/>
      <c r="L31" s="16"/>
      <c r="M31" s="16"/>
      <c r="N31" s="16"/>
      <c r="O31" s="177"/>
      <c r="P31" s="177"/>
      <c r="Q31" s="177"/>
      <c r="R31" s="177"/>
      <c r="S31" s="177"/>
      <c r="T31" s="177"/>
      <c r="U31" s="177"/>
      <c r="V31" s="177"/>
      <c r="W31" s="177"/>
      <c r="X31" s="177"/>
    </row>
    <row r="32" spans="1:24" s="96" customFormat="1" ht="13.5" customHeight="1">
      <c r="A32" s="177"/>
      <c r="B32" s="200"/>
      <c r="C32" s="200"/>
      <c r="D32" s="133" t="s">
        <v>295</v>
      </c>
      <c r="E32" s="407" t="s">
        <v>300</v>
      </c>
      <c r="F32" s="407"/>
      <c r="G32" s="407"/>
      <c r="H32" s="407"/>
      <c r="I32" s="407"/>
      <c r="J32" s="206"/>
      <c r="K32" s="16"/>
      <c r="L32" s="16"/>
      <c r="M32" s="16"/>
      <c r="N32" s="16"/>
      <c r="O32" s="177"/>
      <c r="P32" s="177"/>
      <c r="Q32" s="177"/>
      <c r="R32" s="177"/>
      <c r="S32" s="177"/>
      <c r="T32" s="177"/>
      <c r="U32" s="177"/>
      <c r="V32" s="177"/>
      <c r="W32" s="177"/>
      <c r="X32" s="177"/>
    </row>
    <row r="33" spans="1:24" s="96" customFormat="1" ht="18.75" customHeight="1">
      <c r="B33" s="190" t="s">
        <v>236</v>
      </c>
      <c r="C33" s="190"/>
      <c r="D33" s="405" t="s">
        <v>298</v>
      </c>
      <c r="E33" s="406"/>
      <c r="F33" s="406"/>
      <c r="G33" s="460"/>
      <c r="H33" s="460"/>
      <c r="I33" s="460"/>
      <c r="J33" s="132"/>
      <c r="K33" s="132"/>
      <c r="L33" s="134"/>
      <c r="M33" s="177"/>
      <c r="N33" s="177"/>
      <c r="O33" s="177"/>
      <c r="P33" s="177"/>
      <c r="Q33" s="177"/>
      <c r="R33" s="177"/>
      <c r="S33" s="177"/>
    </row>
    <row r="34" spans="1:24" s="16" customFormat="1" ht="18.75" customHeight="1">
      <c r="B34" s="190" t="s">
        <v>237</v>
      </c>
      <c r="C34" s="190"/>
      <c r="D34" s="405" t="s">
        <v>298</v>
      </c>
      <c r="E34" s="406"/>
      <c r="F34" s="406"/>
      <c r="G34" s="460"/>
      <c r="H34" s="460"/>
      <c r="I34" s="460"/>
    </row>
    <row r="35" spans="1:24" s="96" customFormat="1" ht="18.75" customHeight="1">
      <c r="A35" s="177"/>
      <c r="B35" s="190" t="s">
        <v>118</v>
      </c>
      <c r="C35" s="190"/>
      <c r="D35" s="133" t="s">
        <v>288</v>
      </c>
      <c r="H35" s="134"/>
      <c r="J35" s="134"/>
      <c r="K35" s="134"/>
      <c r="L35" s="134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</row>
    <row r="36" spans="1:24" s="16" customFormat="1" ht="18.75" customHeight="1">
      <c r="B36" s="190" t="s">
        <v>188</v>
      </c>
      <c r="C36" s="190"/>
      <c r="D36" s="133" t="s">
        <v>350</v>
      </c>
    </row>
    <row r="38" spans="1:24" s="16" customFormat="1" ht="18.75" customHeight="1">
      <c r="B38" s="184"/>
      <c r="C38" s="184"/>
      <c r="D38" s="184"/>
      <c r="E38" s="133"/>
    </row>
  </sheetData>
  <sheetProtection sheet="1" objects="1" scenarios="1"/>
  <mergeCells count="23">
    <mergeCell ref="B14:D14"/>
    <mergeCell ref="B4:D4"/>
    <mergeCell ref="B8:D8"/>
    <mergeCell ref="B11:B12"/>
    <mergeCell ref="B3:D3"/>
    <mergeCell ref="B5:D5"/>
    <mergeCell ref="B6:D6"/>
    <mergeCell ref="B7:D7"/>
    <mergeCell ref="B9:D9"/>
    <mergeCell ref="D33:I33"/>
    <mergeCell ref="D34:I34"/>
    <mergeCell ref="E32:I32"/>
    <mergeCell ref="B15:D15"/>
    <mergeCell ref="B16:D16"/>
    <mergeCell ref="B17:D17"/>
    <mergeCell ref="B28:C28"/>
    <mergeCell ref="B21:D21"/>
    <mergeCell ref="E21:G21"/>
    <mergeCell ref="B25:C25"/>
    <mergeCell ref="B26:C26"/>
    <mergeCell ref="B27:C27"/>
    <mergeCell ref="B18:D18"/>
    <mergeCell ref="B19:D19"/>
  </mergeCells>
  <phoneticPr fontId="52" type="noConversion"/>
  <dataValidations count="6">
    <dataValidation type="whole" allowBlank="1" showInputMessage="1" showErrorMessage="1" sqref="E11">
      <formula1>1</formula1>
      <formula2>2000</formula2>
    </dataValidation>
    <dataValidation type="decimal" allowBlank="1" showInputMessage="1" showErrorMessage="1" sqref="E12">
      <formula1>0.5</formula1>
      <formula2>20</formula2>
    </dataValidation>
    <dataValidation type="whole" allowBlank="1" showInputMessage="1" showErrorMessage="1" sqref="E14">
      <formula1>1</formula1>
      <formula2>52</formula2>
    </dataValidation>
    <dataValidation type="decimal" allowBlank="1" showInputMessage="1" showErrorMessage="1" sqref="E15">
      <formula1>0</formula1>
      <formula2>1</formula2>
    </dataValidation>
    <dataValidation type="whole" allowBlank="1" showInputMessage="1" showErrorMessage="1" sqref="E17">
      <formula1>1</formula1>
      <formula2>50</formula2>
    </dataValidation>
    <dataValidation type="decimal" allowBlank="1" showInputMessage="1" showErrorMessage="1" sqref="E16">
      <formula1>0.01</formula1>
      <formula2>1</formula2>
    </dataValidation>
  </dataValidations>
  <hyperlinks>
    <hyperlink ref="D33" r:id="rId1" display="- DOE Federal Test Procedure, 10 CFR 430, Appendix C"/>
    <hyperlink ref="D34" r:id="rId2" display="- DOE Federal Test Procedure, 10 CFR 430, Appendix C"/>
    <hyperlink ref="E32:I32" r:id="rId3" display="Federal standard, Code of Federal Regulations, Title 10, Part 430, Subpart C"/>
  </hyperlinks>
  <printOptions horizontalCentered="1"/>
  <pageMargins left="0.5" right="0.5" top="0.5" bottom="0.5" header="0.5" footer="0.25"/>
  <pageSetup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theme="0" tint="-0.249977111117893"/>
    <pageSetUpPr fitToPage="1"/>
  </sheetPr>
  <dimension ref="A1:W52"/>
  <sheetViews>
    <sheetView showGridLines="0" zoomScaleNormal="100" zoomScaleSheetLayoutView="85" workbookViewId="0">
      <selection activeCell="B3" sqref="B3:F3"/>
    </sheetView>
  </sheetViews>
  <sheetFormatPr defaultColWidth="19.85546875" defaultRowHeight="12"/>
  <cols>
    <col min="1" max="1" width="3.5703125" style="97" customWidth="1"/>
    <col min="2" max="2" width="16.85546875" style="101" customWidth="1"/>
    <col min="3" max="3" width="2.7109375" style="101" customWidth="1"/>
    <col min="4" max="6" width="19.5703125" style="98" customWidth="1"/>
    <col min="7" max="7" width="12.140625" style="99" customWidth="1"/>
    <col min="8" max="15" width="12.140625" style="100" customWidth="1"/>
    <col min="16" max="18" width="19.85546875" style="100" customWidth="1"/>
    <col min="19" max="16384" width="19.85546875" style="99"/>
  </cols>
  <sheetData>
    <row r="1" spans="1:18" s="142" customFormat="1" ht="30" customHeight="1">
      <c r="A1" s="123" t="s">
        <v>167</v>
      </c>
      <c r="B1" s="124"/>
      <c r="C1" s="124"/>
      <c r="D1" s="125"/>
      <c r="E1" s="125"/>
      <c r="F1" s="125"/>
      <c r="G1" s="125"/>
      <c r="J1" s="260"/>
    </row>
    <row r="2" spans="1:18" s="130" customFormat="1" ht="16.5" customHeight="1">
      <c r="A2" s="43" t="s">
        <v>200</v>
      </c>
      <c r="B2" s="4"/>
      <c r="C2" s="4"/>
      <c r="D2" s="225"/>
      <c r="E2" s="225"/>
      <c r="F2" s="225"/>
      <c r="G2" s="226"/>
      <c r="H2" s="488"/>
      <c r="I2" s="489"/>
      <c r="J2" s="226"/>
      <c r="K2" s="226"/>
      <c r="L2" s="86"/>
      <c r="M2" s="87"/>
      <c r="N2" s="88"/>
      <c r="O2" s="89"/>
    </row>
    <row r="3" spans="1:18" s="91" customFormat="1" ht="12" customHeight="1">
      <c r="A3" s="164"/>
      <c r="B3" s="408"/>
      <c r="C3" s="408"/>
      <c r="D3" s="507"/>
      <c r="E3" s="507"/>
      <c r="F3" s="409"/>
      <c r="G3" s="90" t="s">
        <v>116</v>
      </c>
      <c r="H3" s="90" t="s">
        <v>115</v>
      </c>
      <c r="I3" s="228"/>
      <c r="O3" s="92"/>
      <c r="P3" s="93"/>
      <c r="Q3" s="93"/>
      <c r="R3" s="93"/>
    </row>
    <row r="4" spans="1:18" s="142" customFormat="1" ht="12" customHeight="1">
      <c r="A4" s="123"/>
      <c r="B4" s="440" t="s">
        <v>282</v>
      </c>
      <c r="C4" s="483">
        <v>3</v>
      </c>
      <c r="D4" s="484" t="s">
        <v>199</v>
      </c>
      <c r="E4" s="484"/>
      <c r="F4" s="484"/>
      <c r="G4" s="474">
        <f>VLOOKUP(C4,C6:G11,5)</f>
        <v>22.7</v>
      </c>
      <c r="H4" s="474">
        <f>INPUTS!H22</f>
        <v>22.7</v>
      </c>
      <c r="I4" s="493" t="s">
        <v>152</v>
      </c>
    </row>
    <row r="5" spans="1:18" s="142" customFormat="1" ht="12" customHeight="1">
      <c r="A5" s="123"/>
      <c r="B5" s="472"/>
      <c r="C5" s="483"/>
      <c r="D5" s="485" t="str">
        <f>VLOOKUP(C4,C6:D11,2)</f>
        <v>Side-by-side (automatic defrost)</v>
      </c>
      <c r="E5" s="485"/>
      <c r="F5" s="485"/>
      <c r="G5" s="474"/>
      <c r="H5" s="474"/>
      <c r="I5" s="494"/>
    </row>
    <row r="6" spans="1:18" s="142" customFormat="1" ht="12" customHeight="1">
      <c r="A6" s="123"/>
      <c r="B6" s="472"/>
      <c r="C6" s="145">
        <v>1</v>
      </c>
      <c r="D6" s="486" t="s">
        <v>247</v>
      </c>
      <c r="E6" s="486"/>
      <c r="F6" s="486"/>
      <c r="G6" s="197">
        <v>12.2</v>
      </c>
      <c r="H6" s="475" t="s">
        <v>87</v>
      </c>
      <c r="I6" s="494"/>
    </row>
    <row r="7" spans="1:18" s="142" customFormat="1" ht="12" customHeight="1">
      <c r="A7" s="123"/>
      <c r="B7" s="472"/>
      <c r="C7" s="145">
        <v>2</v>
      </c>
      <c r="D7" s="486" t="s">
        <v>194</v>
      </c>
      <c r="E7" s="486"/>
      <c r="F7" s="486"/>
      <c r="G7" s="197">
        <v>17.899999999999999</v>
      </c>
      <c r="H7" s="476"/>
      <c r="I7" s="494"/>
    </row>
    <row r="8" spans="1:18" s="142" customFormat="1" ht="12" customHeight="1">
      <c r="A8" s="123"/>
      <c r="B8" s="472"/>
      <c r="C8" s="145">
        <v>3</v>
      </c>
      <c r="D8" s="486" t="s">
        <v>195</v>
      </c>
      <c r="E8" s="486"/>
      <c r="F8" s="486"/>
      <c r="G8" s="197">
        <v>22.7</v>
      </c>
      <c r="H8" s="477"/>
      <c r="I8" s="494"/>
    </row>
    <row r="9" spans="1:18" s="142" customFormat="1" ht="12" customHeight="1">
      <c r="A9" s="123"/>
      <c r="B9" s="472"/>
      <c r="C9" s="145">
        <v>4</v>
      </c>
      <c r="D9" s="486" t="s">
        <v>196</v>
      </c>
      <c r="E9" s="486"/>
      <c r="F9" s="486"/>
      <c r="G9" s="197">
        <v>24.6</v>
      </c>
      <c r="H9" s="477"/>
      <c r="I9" s="494"/>
    </row>
    <row r="10" spans="1:18" s="142" customFormat="1" ht="12" customHeight="1">
      <c r="A10" s="123"/>
      <c r="B10" s="472"/>
      <c r="C10" s="145">
        <v>5</v>
      </c>
      <c r="D10" s="486" t="s">
        <v>197</v>
      </c>
      <c r="E10" s="486"/>
      <c r="F10" s="486"/>
      <c r="G10" s="197">
        <v>20</v>
      </c>
      <c r="H10" s="477"/>
      <c r="I10" s="494"/>
    </row>
    <row r="11" spans="1:18" s="142" customFormat="1" ht="12" customHeight="1">
      <c r="A11" s="123"/>
      <c r="B11" s="473"/>
      <c r="C11" s="145">
        <v>6</v>
      </c>
      <c r="D11" s="486" t="s">
        <v>198</v>
      </c>
      <c r="E11" s="486"/>
      <c r="F11" s="486"/>
      <c r="G11" s="197">
        <v>25.4</v>
      </c>
      <c r="H11" s="477"/>
      <c r="I11" s="495"/>
    </row>
    <row r="12" spans="1:18" s="142" customFormat="1" ht="12" customHeight="1">
      <c r="A12" s="123"/>
      <c r="B12" s="500" t="s">
        <v>202</v>
      </c>
      <c r="C12" s="503"/>
      <c r="D12" s="484" t="s">
        <v>199</v>
      </c>
      <c r="E12" s="484"/>
      <c r="F12" s="484"/>
      <c r="G12" s="487">
        <f>VLOOKUP(C4,C14:G19,5)</f>
        <v>500.00066150814001</v>
      </c>
      <c r="H12" s="487">
        <f>INPUTS!$I$22</f>
        <v>500.00066150814001</v>
      </c>
      <c r="I12" s="490" t="s">
        <v>153</v>
      </c>
    </row>
    <row r="13" spans="1:18" s="142" customFormat="1" ht="12" customHeight="1">
      <c r="A13" s="123"/>
      <c r="B13" s="500"/>
      <c r="C13" s="503"/>
      <c r="D13" s="485" t="str">
        <f>VLOOKUP(C4,C14:D19,2)</f>
        <v>Side-by-side (automatic defrost)</v>
      </c>
      <c r="E13" s="485"/>
      <c r="F13" s="485"/>
      <c r="G13" s="487"/>
      <c r="H13" s="487"/>
      <c r="I13" s="490"/>
    </row>
    <row r="14" spans="1:18" s="142" customFormat="1" ht="12" customHeight="1">
      <c r="A14" s="123"/>
      <c r="B14" s="501"/>
      <c r="C14" s="145">
        <v>1</v>
      </c>
      <c r="D14" s="486" t="s">
        <v>247</v>
      </c>
      <c r="E14" s="486"/>
      <c r="F14" s="486"/>
      <c r="G14" s="127">
        <f>(8.82*G24+248.4)*0.78</f>
        <v>380.84137566228003</v>
      </c>
      <c r="H14" s="475" t="s">
        <v>87</v>
      </c>
      <c r="I14" s="491"/>
      <c r="K14" s="178"/>
    </row>
    <row r="15" spans="1:18" s="142" customFormat="1" ht="12" customHeight="1">
      <c r="A15" s="123"/>
      <c r="B15" s="501"/>
      <c r="C15" s="145">
        <v>2</v>
      </c>
      <c r="D15" s="486" t="s">
        <v>194</v>
      </c>
      <c r="E15" s="486"/>
      <c r="F15" s="486"/>
      <c r="G15" s="127">
        <f>(9.8*G24+276)*0.78</f>
        <v>423.15708406920004</v>
      </c>
      <c r="H15" s="476"/>
      <c r="I15" s="491"/>
      <c r="K15" s="180"/>
    </row>
    <row r="16" spans="1:18" s="142" customFormat="1" ht="12" customHeight="1">
      <c r="A16" s="123"/>
      <c r="B16" s="502"/>
      <c r="C16" s="145">
        <v>3</v>
      </c>
      <c r="D16" s="486" t="s">
        <v>195</v>
      </c>
      <c r="E16" s="486"/>
      <c r="F16" s="486"/>
      <c r="G16" s="127">
        <f>(4.91*G24+507.5)*0.78</f>
        <v>500.00066150814001</v>
      </c>
      <c r="H16" s="477"/>
      <c r="I16" s="492"/>
      <c r="J16" s="261"/>
      <c r="K16" s="183"/>
    </row>
    <row r="17" spans="1:15" s="142" customFormat="1" ht="12" customHeight="1">
      <c r="A17" s="123"/>
      <c r="B17" s="502"/>
      <c r="C17" s="145">
        <v>4</v>
      </c>
      <c r="D17" s="486" t="s">
        <v>196</v>
      </c>
      <c r="E17" s="486"/>
      <c r="F17" s="486"/>
      <c r="G17" s="127">
        <f>(10.1*G24+406)*0.78</f>
        <v>530.92066827540009</v>
      </c>
      <c r="H17" s="477"/>
      <c r="I17" s="492"/>
      <c r="J17" s="261"/>
      <c r="K17" s="183"/>
    </row>
    <row r="18" spans="1:15" s="142" customFormat="1" ht="12" customHeight="1">
      <c r="A18" s="123"/>
      <c r="B18" s="502"/>
      <c r="C18" s="145">
        <v>5</v>
      </c>
      <c r="D18" s="486" t="s">
        <v>197</v>
      </c>
      <c r="E18" s="486"/>
      <c r="F18" s="486"/>
      <c r="G18" s="127">
        <f>(4.6*G24+459)*0.78</f>
        <v>455.59495782840003</v>
      </c>
      <c r="H18" s="477"/>
      <c r="I18" s="492"/>
      <c r="J18" s="261"/>
      <c r="K18" s="183"/>
    </row>
    <row r="19" spans="1:15" s="142" customFormat="1" ht="12" customHeight="1">
      <c r="A19" s="123"/>
      <c r="B19" s="502"/>
      <c r="C19" s="145">
        <v>6</v>
      </c>
      <c r="D19" s="486" t="s">
        <v>198</v>
      </c>
      <c r="E19" s="486"/>
      <c r="F19" s="486"/>
      <c r="G19" s="127">
        <f>(5*G24+539)*0.78</f>
        <v>526.47973676999993</v>
      </c>
      <c r="H19" s="477"/>
      <c r="I19" s="492"/>
      <c r="J19" s="261"/>
      <c r="K19" s="183"/>
    </row>
    <row r="20" spans="1:15" s="142" customFormat="1" ht="12" customHeight="1">
      <c r="A20" s="123"/>
      <c r="B20" s="408" t="s">
        <v>108</v>
      </c>
      <c r="C20" s="408"/>
      <c r="D20" s="507"/>
      <c r="E20" s="507"/>
      <c r="F20" s="409"/>
      <c r="G20" s="128">
        <v>40</v>
      </c>
      <c r="H20" s="128">
        <f>INPUTS!J22</f>
        <v>40</v>
      </c>
      <c r="I20" s="129"/>
      <c r="J20" s="179"/>
      <c r="K20" s="180"/>
    </row>
    <row r="21" spans="1:15" s="130" customFormat="1" ht="29.25" customHeight="1">
      <c r="A21" s="43" t="s">
        <v>201</v>
      </c>
      <c r="B21" s="4"/>
      <c r="C21" s="4"/>
      <c r="H21" s="143"/>
      <c r="I21" s="165"/>
      <c r="K21" s="181"/>
      <c r="L21" s="142"/>
      <c r="M21" s="87"/>
      <c r="N21" s="88"/>
      <c r="O21" s="89"/>
    </row>
    <row r="22" spans="1:15" s="142" customFormat="1" ht="12" customHeight="1">
      <c r="A22" s="123"/>
      <c r="B22" s="509" t="s">
        <v>208</v>
      </c>
      <c r="C22" s="479" t="s">
        <v>155</v>
      </c>
      <c r="D22" s="480" t="s">
        <v>155</v>
      </c>
      <c r="E22" s="481"/>
      <c r="F22" s="404"/>
      <c r="G22" s="140">
        <f>H4*0.6857</f>
        <v>15.565389999999999</v>
      </c>
      <c r="H22" s="478"/>
      <c r="J22" s="166"/>
      <c r="K22" s="176"/>
      <c r="L22" s="182"/>
    </row>
    <row r="23" spans="1:15" s="142" customFormat="1" ht="12" customHeight="1">
      <c r="A23" s="123"/>
      <c r="B23" s="509"/>
      <c r="C23" s="482" t="s">
        <v>156</v>
      </c>
      <c r="D23" s="409" t="s">
        <v>156</v>
      </c>
      <c r="E23" s="409"/>
      <c r="F23" s="409"/>
      <c r="G23" s="126">
        <f>H4-G22</f>
        <v>7.1346100000000003</v>
      </c>
      <c r="H23" s="478"/>
      <c r="J23" s="166"/>
      <c r="K23" s="176"/>
      <c r="L23" s="168"/>
    </row>
    <row r="24" spans="1:15" s="142" customFormat="1" ht="12" customHeight="1">
      <c r="A24" s="123"/>
      <c r="B24" s="509"/>
      <c r="C24" s="482" t="s">
        <v>157</v>
      </c>
      <c r="D24" s="409" t="s">
        <v>157</v>
      </c>
      <c r="E24" s="409"/>
      <c r="F24" s="409"/>
      <c r="G24" s="126">
        <f>G22+1.63*G23</f>
        <v>27.194804300000001</v>
      </c>
      <c r="H24" s="478"/>
      <c r="J24" s="176"/>
      <c r="K24" s="176"/>
      <c r="L24" s="168"/>
    </row>
    <row r="25" spans="1:15" s="142" customFormat="1" ht="12" customHeight="1">
      <c r="A25" s="123"/>
      <c r="B25" s="440" t="s">
        <v>209</v>
      </c>
      <c r="C25" s="479" t="s">
        <v>154</v>
      </c>
      <c r="D25" s="480"/>
      <c r="E25" s="481"/>
      <c r="F25" s="404"/>
      <c r="G25" s="140">
        <f>H4</f>
        <v>22.7</v>
      </c>
      <c r="H25" s="478" t="s">
        <v>152</v>
      </c>
      <c r="J25" s="176"/>
      <c r="K25" s="176"/>
      <c r="L25" s="86"/>
    </row>
    <row r="26" spans="1:15" s="142" customFormat="1" ht="12" customHeight="1">
      <c r="A26" s="123"/>
      <c r="B26" s="498"/>
      <c r="C26" s="479" t="s">
        <v>155</v>
      </c>
      <c r="D26" s="480" t="s">
        <v>155</v>
      </c>
      <c r="E26" s="481"/>
      <c r="F26" s="404"/>
      <c r="G26" s="140">
        <f>G22</f>
        <v>15.565389999999999</v>
      </c>
      <c r="H26" s="478"/>
      <c r="J26" s="176"/>
      <c r="K26" s="176"/>
      <c r="L26" s="182"/>
    </row>
    <row r="27" spans="1:15" s="142" customFormat="1" ht="12" customHeight="1">
      <c r="A27" s="123"/>
      <c r="B27" s="498"/>
      <c r="C27" s="482" t="s">
        <v>156</v>
      </c>
      <c r="D27" s="409" t="s">
        <v>156</v>
      </c>
      <c r="E27" s="409"/>
      <c r="F27" s="409"/>
      <c r="G27" s="126">
        <f>G25-G26</f>
        <v>7.1346100000000003</v>
      </c>
      <c r="H27" s="478"/>
      <c r="J27" s="176"/>
      <c r="K27" s="176"/>
      <c r="L27" s="168"/>
    </row>
    <row r="28" spans="1:15" s="142" customFormat="1" ht="12" customHeight="1">
      <c r="A28" s="123"/>
      <c r="B28" s="499"/>
      <c r="C28" s="482" t="s">
        <v>157</v>
      </c>
      <c r="D28" s="409" t="s">
        <v>157</v>
      </c>
      <c r="E28" s="409"/>
      <c r="F28" s="409"/>
      <c r="G28" s="126">
        <f>G26+1.63*G27</f>
        <v>27.194804300000001</v>
      </c>
      <c r="H28" s="478"/>
      <c r="J28" s="176"/>
      <c r="K28" s="176"/>
      <c r="L28" s="168"/>
    </row>
    <row r="29" spans="1:15" s="142" customFormat="1" ht="12" customHeight="1">
      <c r="A29" s="123"/>
      <c r="B29" s="500" t="s">
        <v>203</v>
      </c>
      <c r="C29" s="223"/>
      <c r="D29" s="479" t="str">
        <f>VLOOKUP(C4,C12:D19,2)</f>
        <v>Side-by-side (automatic defrost)</v>
      </c>
      <c r="E29" s="480"/>
      <c r="F29" s="508"/>
      <c r="G29" s="162">
        <f>VLOOKUP(C4,C30:G35,5)</f>
        <v>641.02648911300003</v>
      </c>
      <c r="H29" s="490" t="s">
        <v>153</v>
      </c>
      <c r="J29" s="176"/>
      <c r="K29" s="176"/>
      <c r="L29" s="168"/>
    </row>
    <row r="30" spans="1:15" s="142" customFormat="1" ht="12" customHeight="1">
      <c r="A30" s="123"/>
      <c r="B30" s="501"/>
      <c r="C30" s="145">
        <v>1</v>
      </c>
      <c r="D30" s="486" t="s">
        <v>247</v>
      </c>
      <c r="E30" s="486"/>
      <c r="F30" s="486"/>
      <c r="G30" s="127">
        <f>8.82*G28+248.4</f>
        <v>488.25817392600004</v>
      </c>
      <c r="H30" s="491"/>
      <c r="J30" s="176"/>
      <c r="K30" s="176"/>
      <c r="L30" s="182"/>
    </row>
    <row r="31" spans="1:15" s="142" customFormat="1" ht="12" customHeight="1">
      <c r="A31" s="123"/>
      <c r="B31" s="501"/>
      <c r="C31" s="145">
        <v>2</v>
      </c>
      <c r="D31" s="486" t="s">
        <v>194</v>
      </c>
      <c r="E31" s="486"/>
      <c r="F31" s="486"/>
      <c r="G31" s="127">
        <f>9.8*G28+276</f>
        <v>542.50908214000003</v>
      </c>
      <c r="H31" s="491"/>
      <c r="J31" s="176"/>
      <c r="K31" s="176"/>
      <c r="L31" s="168"/>
    </row>
    <row r="32" spans="1:15" s="142" customFormat="1" ht="12" customHeight="1">
      <c r="A32" s="123"/>
      <c r="B32" s="501"/>
      <c r="C32" s="145">
        <v>3</v>
      </c>
      <c r="D32" s="486" t="s">
        <v>195</v>
      </c>
      <c r="E32" s="486"/>
      <c r="F32" s="486"/>
      <c r="G32" s="127">
        <f>4.91*G28+507.5</f>
        <v>641.02648911300003</v>
      </c>
      <c r="H32" s="491"/>
      <c r="J32" s="167"/>
      <c r="K32" s="167"/>
      <c r="L32" s="168"/>
    </row>
    <row r="33" spans="1:23" s="142" customFormat="1" ht="12" customHeight="1">
      <c r="A33" s="123"/>
      <c r="B33" s="501"/>
      <c r="C33" s="145">
        <v>4</v>
      </c>
      <c r="D33" s="486" t="s">
        <v>196</v>
      </c>
      <c r="E33" s="486"/>
      <c r="F33" s="486"/>
      <c r="G33" s="127">
        <f>10.1*G28+406</f>
        <v>680.66752343000007</v>
      </c>
      <c r="H33" s="491"/>
      <c r="J33" s="167"/>
      <c r="K33" s="167"/>
      <c r="L33" s="168"/>
    </row>
    <row r="34" spans="1:23" s="142" customFormat="1" ht="12" customHeight="1">
      <c r="A34" s="123"/>
      <c r="B34" s="502"/>
      <c r="C34" s="145">
        <v>5</v>
      </c>
      <c r="D34" s="486" t="s">
        <v>197</v>
      </c>
      <c r="E34" s="486"/>
      <c r="F34" s="486"/>
      <c r="G34" s="127">
        <f>4.6*G28+459</f>
        <v>584.09609978000003</v>
      </c>
      <c r="H34" s="492"/>
      <c r="J34" s="167"/>
      <c r="K34" s="167"/>
      <c r="L34" s="168"/>
    </row>
    <row r="35" spans="1:23" s="142" customFormat="1" ht="12" customHeight="1">
      <c r="A35" s="123"/>
      <c r="B35" s="502"/>
      <c r="C35" s="145">
        <v>6</v>
      </c>
      <c r="D35" s="486" t="s">
        <v>198</v>
      </c>
      <c r="E35" s="486"/>
      <c r="F35" s="486"/>
      <c r="G35" s="127">
        <f>5*G28+539</f>
        <v>674.97402149999994</v>
      </c>
      <c r="H35" s="492"/>
      <c r="J35" s="167"/>
      <c r="K35" s="167"/>
      <c r="L35" s="168"/>
    </row>
    <row r="36" spans="1:23" s="142" customFormat="1" ht="12" customHeight="1">
      <c r="A36" s="123"/>
      <c r="B36" s="403" t="s">
        <v>110</v>
      </c>
      <c r="C36" s="496"/>
      <c r="D36" s="497"/>
      <c r="E36" s="497"/>
      <c r="F36" s="404"/>
      <c r="G36" s="141">
        <v>365</v>
      </c>
      <c r="H36" s="228" t="s">
        <v>85</v>
      </c>
      <c r="J36" s="167"/>
      <c r="K36" s="167"/>
      <c r="L36" s="168"/>
    </row>
    <row r="37" spans="1:23" s="142" customFormat="1" ht="12" customHeight="1">
      <c r="A37" s="123"/>
      <c r="B37" s="403" t="s">
        <v>113</v>
      </c>
      <c r="C37" s="496"/>
      <c r="D37" s="497"/>
      <c r="E37" s="497"/>
      <c r="F37" s="404"/>
      <c r="G37" s="141">
        <v>12</v>
      </c>
      <c r="H37" s="228" t="s">
        <v>80</v>
      </c>
      <c r="K37" s="167"/>
      <c r="L37" s="168"/>
    </row>
    <row r="38" spans="1:23" s="130" customFormat="1" ht="28.5" customHeight="1">
      <c r="A38" s="85" t="s">
        <v>111</v>
      </c>
      <c r="B38" s="4"/>
      <c r="C38" s="4"/>
      <c r="D38" s="138"/>
      <c r="E38" s="138"/>
      <c r="F38" s="138"/>
      <c r="G38" s="169"/>
      <c r="H38" s="4"/>
      <c r="I38" s="56"/>
      <c r="J38" s="56"/>
      <c r="K38" s="56"/>
      <c r="L38" s="56"/>
      <c r="M38" s="56"/>
      <c r="N38" s="56"/>
    </row>
    <row r="39" spans="1:23" s="91" customFormat="1">
      <c r="A39" s="93"/>
      <c r="B39" s="465" t="s">
        <v>77</v>
      </c>
      <c r="C39" s="504"/>
      <c r="D39" s="218" t="s">
        <v>78</v>
      </c>
      <c r="E39" s="218" t="s">
        <v>79</v>
      </c>
      <c r="F39" s="136"/>
      <c r="I39" s="170"/>
      <c r="K39" s="170"/>
      <c r="L39" s="93"/>
      <c r="M39" s="93"/>
      <c r="N39" s="93"/>
      <c r="O39" s="93"/>
      <c r="P39" s="93"/>
      <c r="Q39" s="93"/>
      <c r="R39" s="93"/>
    </row>
    <row r="40" spans="1:23" s="91" customFormat="1" ht="12.75" customHeight="1">
      <c r="A40" s="144"/>
      <c r="B40" s="505">
        <f>G29/365*G36</f>
        <v>641.02648911300003</v>
      </c>
      <c r="C40" s="506"/>
      <c r="D40" s="137">
        <f>H12/365*G36</f>
        <v>500.00066150814001</v>
      </c>
      <c r="E40" s="137">
        <f>B40-D40</f>
        <v>141.02582760486001</v>
      </c>
      <c r="F40" s="136" t="s">
        <v>82</v>
      </c>
      <c r="I40" s="170"/>
      <c r="K40" s="170"/>
      <c r="L40" s="93"/>
      <c r="M40" s="93"/>
      <c r="N40" s="93"/>
      <c r="O40" s="93"/>
      <c r="P40" s="93"/>
      <c r="Q40" s="93"/>
      <c r="R40" s="93"/>
    </row>
    <row r="41" spans="1:23" s="142" customFormat="1" ht="21" customHeight="1">
      <c r="A41" s="171"/>
      <c r="B41" s="172"/>
      <c r="C41" s="172"/>
      <c r="D41" s="173"/>
      <c r="E41" s="173"/>
      <c r="F41" s="173"/>
      <c r="G41" s="173"/>
      <c r="H41" s="171"/>
      <c r="I41" s="171"/>
      <c r="J41" s="171"/>
      <c r="K41" s="171"/>
      <c r="L41" s="171"/>
      <c r="M41" s="171"/>
      <c r="N41" s="174"/>
    </row>
    <row r="42" spans="1:23" s="130" customFormat="1" ht="21" customHeight="1">
      <c r="A42" s="95" t="s">
        <v>76</v>
      </c>
      <c r="B42" s="135"/>
      <c r="C42" s="135"/>
      <c r="D42" s="175"/>
      <c r="E42" s="175"/>
      <c r="F42" s="175"/>
      <c r="G42" s="175"/>
      <c r="N42" s="56"/>
    </row>
    <row r="43" spans="1:23" s="16" customFormat="1" ht="12.75" customHeight="1">
      <c r="B43" s="184" t="s">
        <v>297</v>
      </c>
      <c r="C43" s="131"/>
      <c r="D43" s="205" t="s">
        <v>350</v>
      </c>
      <c r="K43" s="219"/>
      <c r="L43" s="219"/>
    </row>
    <row r="44" spans="1:23" s="96" customFormat="1" ht="18.75" customHeight="1">
      <c r="A44" s="177"/>
      <c r="B44" s="184" t="s">
        <v>296</v>
      </c>
      <c r="D44" s="205" t="s">
        <v>294</v>
      </c>
      <c r="E44" s="184" t="s">
        <v>313</v>
      </c>
      <c r="G44" s="134"/>
      <c r="I44" s="16"/>
      <c r="J44" s="16"/>
      <c r="K44" s="16"/>
      <c r="L44" s="16"/>
      <c r="M44" s="16"/>
      <c r="N44" s="177"/>
      <c r="O44" s="177"/>
      <c r="P44" s="177"/>
      <c r="Q44" s="177"/>
      <c r="R44" s="177"/>
      <c r="S44" s="177"/>
      <c r="T44" s="177"/>
      <c r="U44" s="177"/>
      <c r="V44" s="177"/>
      <c r="W44" s="177"/>
    </row>
    <row r="45" spans="1:23" s="96" customFormat="1" ht="13.5" customHeight="1">
      <c r="A45" s="177"/>
      <c r="B45" s="200"/>
      <c r="D45" s="205" t="s">
        <v>295</v>
      </c>
      <c r="E45" s="407" t="s">
        <v>348</v>
      </c>
      <c r="F45" s="460"/>
      <c r="G45" s="460"/>
      <c r="I45" s="16"/>
      <c r="J45" s="16"/>
      <c r="K45" s="16"/>
      <c r="L45" s="16"/>
      <c r="M45" s="16"/>
      <c r="N45" s="177"/>
      <c r="O45" s="177"/>
      <c r="P45" s="177"/>
      <c r="Q45" s="177"/>
      <c r="R45" s="177"/>
      <c r="S45" s="177"/>
      <c r="T45" s="177"/>
      <c r="U45" s="177"/>
      <c r="V45" s="177"/>
      <c r="W45" s="177"/>
    </row>
    <row r="46" spans="1:23" s="16" customFormat="1" ht="18.75" customHeight="1">
      <c r="B46" s="184" t="s">
        <v>188</v>
      </c>
      <c r="C46" s="131"/>
      <c r="D46" s="205" t="s">
        <v>186</v>
      </c>
    </row>
    <row r="47" spans="1:23" s="96" customFormat="1" ht="18.75" customHeight="1">
      <c r="A47" s="177"/>
      <c r="B47" s="184" t="s">
        <v>118</v>
      </c>
      <c r="C47" s="131"/>
      <c r="D47" s="205" t="s">
        <v>288</v>
      </c>
      <c r="F47" s="134"/>
      <c r="H47" s="134"/>
      <c r="I47" s="134"/>
      <c r="K47" s="134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</row>
    <row r="52" spans="2:18">
      <c r="B52" s="98"/>
      <c r="C52" s="98"/>
      <c r="D52" s="99"/>
      <c r="E52" s="99"/>
      <c r="R52" s="99"/>
    </row>
  </sheetData>
  <sheetProtection sheet="1" objects="1" scenarios="1"/>
  <mergeCells count="56">
    <mergeCell ref="B39:C39"/>
    <mergeCell ref="B40:C40"/>
    <mergeCell ref="B3:F3"/>
    <mergeCell ref="C26:F26"/>
    <mergeCell ref="D29:F29"/>
    <mergeCell ref="D14:F14"/>
    <mergeCell ref="D15:F15"/>
    <mergeCell ref="D16:F16"/>
    <mergeCell ref="D17:F17"/>
    <mergeCell ref="D18:F18"/>
    <mergeCell ref="D19:F19"/>
    <mergeCell ref="B20:F20"/>
    <mergeCell ref="B22:B24"/>
    <mergeCell ref="C25:F25"/>
    <mergeCell ref="B36:F36"/>
    <mergeCell ref="C28:F28"/>
    <mergeCell ref="B37:F37"/>
    <mergeCell ref="B25:B28"/>
    <mergeCell ref="B12:B19"/>
    <mergeCell ref="C12:C13"/>
    <mergeCell ref="B29:B35"/>
    <mergeCell ref="C27:F27"/>
    <mergeCell ref="D13:F13"/>
    <mergeCell ref="D12:F12"/>
    <mergeCell ref="D30:F30"/>
    <mergeCell ref="D31:F31"/>
    <mergeCell ref="D32:F32"/>
    <mergeCell ref="D33:F33"/>
    <mergeCell ref="D34:F34"/>
    <mergeCell ref="D35:F35"/>
    <mergeCell ref="D10:F10"/>
    <mergeCell ref="D11:F11"/>
    <mergeCell ref="H2:I2"/>
    <mergeCell ref="H29:H35"/>
    <mergeCell ref="I12:I19"/>
    <mergeCell ref="H25:H28"/>
    <mergeCell ref="H14:H19"/>
    <mergeCell ref="I4:I11"/>
    <mergeCell ref="H12:H13"/>
    <mergeCell ref="H4:H5"/>
    <mergeCell ref="E45:G45"/>
    <mergeCell ref="B4:B11"/>
    <mergeCell ref="G4:G5"/>
    <mergeCell ref="H6:H11"/>
    <mergeCell ref="H22:H24"/>
    <mergeCell ref="C22:F22"/>
    <mergeCell ref="C23:F23"/>
    <mergeCell ref="C24:F24"/>
    <mergeCell ref="C4:C5"/>
    <mergeCell ref="D4:F4"/>
    <mergeCell ref="D5:F5"/>
    <mergeCell ref="D6:F6"/>
    <mergeCell ref="D7:F7"/>
    <mergeCell ref="G12:G13"/>
    <mergeCell ref="D8:F8"/>
    <mergeCell ref="D9:F9"/>
  </mergeCells>
  <phoneticPr fontId="0" type="noConversion"/>
  <conditionalFormatting sqref="G20:H20">
    <cfRule type="expression" dxfId="2" priority="8" stopIfTrue="1">
      <formula>#REF!=1</formula>
    </cfRule>
  </conditionalFormatting>
  <dataValidations disablePrompts="1" count="7">
    <dataValidation type="list" allowBlank="1" showInputMessage="1" showErrorMessage="1" sqref="D29:F29">
      <formula1>$D$30:$D$35</formula1>
    </dataValidation>
    <dataValidation type="decimal" showErrorMessage="1" error="The ENERGY STAR refrigerator volume must be greater than 0 and cannot be more than the total volume entered on the Inputs tab." sqref="G22">
      <formula1>0.1</formula1>
      <formula2>H4</formula2>
    </dataValidation>
    <dataValidation type="decimal" allowBlank="1" showInputMessage="1" showErrorMessage="1" error="The conventional refrigerator volume must be greater than 0 and cannot be more than the total volume entered in the cell above." sqref="G26">
      <formula1>0.1</formula1>
      <formula2>G25</formula2>
    </dataValidation>
    <dataValidation type="decimal" operator="greaterThan" allowBlank="1" showInputMessage="1" showErrorMessage="1" sqref="G25">
      <formula1>0</formula1>
    </dataValidation>
    <dataValidation type="whole" allowBlank="1" showInputMessage="1" showErrorMessage="1" sqref="G36">
      <formula1>1</formula1>
      <formula2>365</formula2>
    </dataValidation>
    <dataValidation type="whole" allowBlank="1" showInputMessage="1" showErrorMessage="1" sqref="G37">
      <formula1>1</formula1>
      <formula2>50</formula2>
    </dataValidation>
    <dataValidation type="decimal" allowBlank="1" showInputMessage="1" showErrorMessage="1" sqref="G29">
      <formula1>0</formula1>
      <formula2>2500</formula2>
    </dataValidation>
  </dataValidations>
  <hyperlinks>
    <hyperlink ref="E45" r:id="rId1" display="- Federal standard"/>
  </hyperlinks>
  <printOptions horizontalCentered="1"/>
  <pageMargins left="0.5" right="0.5" top="0.5" bottom="0.5" header="0.5" footer="0.25"/>
  <pageSetup scale="8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W41"/>
  <sheetViews>
    <sheetView showGridLines="0" zoomScaleNormal="100" zoomScaleSheetLayoutView="85" workbookViewId="0">
      <selection activeCell="B3" sqref="B3:F3"/>
    </sheetView>
  </sheetViews>
  <sheetFormatPr defaultColWidth="19.85546875" defaultRowHeight="12"/>
  <cols>
    <col min="1" max="1" width="3.5703125" style="97" customWidth="1"/>
    <col min="2" max="2" width="16.85546875" style="101" customWidth="1"/>
    <col min="3" max="3" width="2.7109375" style="101" customWidth="1"/>
    <col min="4" max="6" width="19.5703125" style="98" customWidth="1"/>
    <col min="7" max="7" width="12.140625" style="99" customWidth="1"/>
    <col min="8" max="15" width="12.140625" style="100" customWidth="1"/>
    <col min="16" max="18" width="19.85546875" style="100" customWidth="1"/>
    <col min="19" max="16384" width="19.85546875" style="99"/>
  </cols>
  <sheetData>
    <row r="1" spans="1:18" s="142" customFormat="1" ht="30" customHeight="1">
      <c r="A1" s="123" t="s">
        <v>226</v>
      </c>
      <c r="B1" s="124"/>
      <c r="C1" s="124"/>
      <c r="D1" s="125"/>
      <c r="E1" s="125"/>
      <c r="F1" s="125"/>
      <c r="G1" s="125"/>
      <c r="J1" s="260"/>
    </row>
    <row r="2" spans="1:18" s="130" customFormat="1" ht="16.5" customHeight="1">
      <c r="A2" s="43" t="s">
        <v>200</v>
      </c>
      <c r="B2" s="4"/>
      <c r="C2" s="4"/>
      <c r="D2" s="225"/>
      <c r="E2" s="225"/>
      <c r="F2" s="225"/>
      <c r="G2" s="226"/>
      <c r="H2" s="488"/>
      <c r="I2" s="489"/>
      <c r="J2" s="226"/>
      <c r="K2" s="226"/>
      <c r="L2" s="86"/>
      <c r="M2" s="87"/>
      <c r="N2" s="88"/>
      <c r="O2" s="89"/>
    </row>
    <row r="3" spans="1:18" s="91" customFormat="1" ht="12" customHeight="1">
      <c r="A3" s="164"/>
      <c r="B3" s="408"/>
      <c r="C3" s="408"/>
      <c r="D3" s="507"/>
      <c r="E3" s="507"/>
      <c r="F3" s="409"/>
      <c r="G3" s="90" t="s">
        <v>116</v>
      </c>
      <c r="H3" s="90" t="s">
        <v>115</v>
      </c>
      <c r="I3" s="228"/>
      <c r="O3" s="92"/>
      <c r="P3" s="93"/>
      <c r="Q3" s="93"/>
      <c r="R3" s="93"/>
    </row>
    <row r="4" spans="1:18" s="142" customFormat="1" ht="12" customHeight="1">
      <c r="A4" s="123"/>
      <c r="B4" s="440" t="s">
        <v>282</v>
      </c>
      <c r="C4" s="483">
        <v>1</v>
      </c>
      <c r="D4" s="484" t="s">
        <v>199</v>
      </c>
      <c r="E4" s="484"/>
      <c r="F4" s="484"/>
      <c r="G4" s="474">
        <f>VLOOKUP(C4,C6:G9,5)</f>
        <v>3.3</v>
      </c>
      <c r="H4" s="474">
        <f>INPUTS!H23</f>
        <v>3.3</v>
      </c>
      <c r="I4" s="493" t="s">
        <v>152</v>
      </c>
    </row>
    <row r="5" spans="1:18" s="142" customFormat="1" ht="12" customHeight="1">
      <c r="A5" s="123"/>
      <c r="B5" s="472"/>
      <c r="C5" s="483"/>
      <c r="D5" s="485" t="str">
        <f>VLOOKUP(C4,C6:D9,2)</f>
        <v>Compact refrigerator or compact refrigerator-freezer (manual defrost)</v>
      </c>
      <c r="E5" s="485"/>
      <c r="F5" s="485"/>
      <c r="G5" s="474"/>
      <c r="H5" s="474"/>
      <c r="I5" s="494"/>
    </row>
    <row r="6" spans="1:18" s="142" customFormat="1" ht="12" customHeight="1">
      <c r="A6" s="123"/>
      <c r="B6" s="472"/>
      <c r="C6" s="145">
        <v>1</v>
      </c>
      <c r="D6" s="486" t="s">
        <v>228</v>
      </c>
      <c r="E6" s="486"/>
      <c r="F6" s="486"/>
      <c r="G6" s="197">
        <v>3.3</v>
      </c>
      <c r="H6" s="475" t="s">
        <v>87</v>
      </c>
      <c r="I6" s="494"/>
    </row>
    <row r="7" spans="1:18" s="142" customFormat="1" ht="12" customHeight="1">
      <c r="A7" s="123"/>
      <c r="B7" s="472"/>
      <c r="C7" s="145">
        <v>2</v>
      </c>
      <c r="D7" s="486" t="s">
        <v>227</v>
      </c>
      <c r="E7" s="486"/>
      <c r="F7" s="486"/>
      <c r="G7" s="197">
        <v>3.2</v>
      </c>
      <c r="H7" s="476"/>
      <c r="I7" s="494"/>
    </row>
    <row r="8" spans="1:18" s="142" customFormat="1" ht="12" customHeight="1">
      <c r="A8" s="123"/>
      <c r="B8" s="472"/>
      <c r="C8" s="145">
        <v>3</v>
      </c>
      <c r="D8" s="486" t="s">
        <v>229</v>
      </c>
      <c r="E8" s="486"/>
      <c r="F8" s="486"/>
      <c r="G8" s="197">
        <v>4.5</v>
      </c>
      <c r="H8" s="477"/>
      <c r="I8" s="494"/>
    </row>
    <row r="9" spans="1:18" s="142" customFormat="1" ht="12" customHeight="1">
      <c r="A9" s="123"/>
      <c r="B9" s="472"/>
      <c r="C9" s="145">
        <v>4</v>
      </c>
      <c r="D9" s="486" t="s">
        <v>230</v>
      </c>
      <c r="E9" s="486"/>
      <c r="F9" s="486"/>
      <c r="G9" s="197">
        <v>5.0999999999999996</v>
      </c>
      <c r="H9" s="477"/>
      <c r="I9" s="494"/>
    </row>
    <row r="10" spans="1:18" s="142" customFormat="1" ht="12" customHeight="1">
      <c r="A10" s="123"/>
      <c r="B10" s="500" t="s">
        <v>202</v>
      </c>
      <c r="C10" s="503"/>
      <c r="D10" s="484" t="s">
        <v>199</v>
      </c>
      <c r="E10" s="484"/>
      <c r="F10" s="484"/>
      <c r="G10" s="487">
        <f>VLOOKUP(C4,C12:G15,5)</f>
        <v>262.80230729829998</v>
      </c>
      <c r="H10" s="487">
        <f>INPUTS!I23</f>
        <v>262.80230729829998</v>
      </c>
      <c r="I10" s="490" t="s">
        <v>153</v>
      </c>
    </row>
    <row r="11" spans="1:18" s="142" customFormat="1" ht="12" customHeight="1">
      <c r="A11" s="123"/>
      <c r="B11" s="500"/>
      <c r="C11" s="503"/>
      <c r="D11" s="485" t="str">
        <f>VLOOKUP(C4,C12:D15,2)</f>
        <v>Compact refrigerator or compact refrigerator-freezer (manual defrost)</v>
      </c>
      <c r="E11" s="485"/>
      <c r="F11" s="485"/>
      <c r="G11" s="487"/>
      <c r="H11" s="487"/>
      <c r="I11" s="490"/>
    </row>
    <row r="12" spans="1:18" s="142" customFormat="1" ht="12" customHeight="1">
      <c r="A12" s="123"/>
      <c r="B12" s="501"/>
      <c r="C12" s="145">
        <v>1</v>
      </c>
      <c r="D12" s="486" t="s">
        <v>228</v>
      </c>
      <c r="E12" s="486"/>
      <c r="F12" s="486"/>
      <c r="G12" s="127">
        <f>(10.7*G20+299)*0.77</f>
        <v>262.80230729829998</v>
      </c>
      <c r="H12" s="475" t="s">
        <v>87</v>
      </c>
      <c r="I12" s="491"/>
      <c r="K12" s="178"/>
    </row>
    <row r="13" spans="1:18" s="142" customFormat="1" ht="12" customHeight="1">
      <c r="A13" s="123"/>
      <c r="B13" s="501"/>
      <c r="C13" s="145">
        <v>2</v>
      </c>
      <c r="D13" s="486" t="s">
        <v>227</v>
      </c>
      <c r="E13" s="486"/>
      <c r="F13" s="486"/>
      <c r="G13" s="127">
        <f>(7*G20+398)*0.77</f>
        <v>327.76898608300002</v>
      </c>
      <c r="H13" s="476"/>
      <c r="I13" s="491"/>
      <c r="K13" s="180"/>
    </row>
    <row r="14" spans="1:18" s="142" customFormat="1" ht="12" customHeight="1">
      <c r="A14" s="123"/>
      <c r="B14" s="502"/>
      <c r="C14" s="145">
        <v>3</v>
      </c>
      <c r="D14" s="486" t="s">
        <v>229</v>
      </c>
      <c r="E14" s="486"/>
      <c r="F14" s="486"/>
      <c r="G14" s="127">
        <f>(12.7*G20+355)*0.77</f>
        <v>312.01058903629996</v>
      </c>
      <c r="H14" s="477"/>
      <c r="I14" s="492"/>
      <c r="J14" s="261"/>
      <c r="K14" s="183"/>
    </row>
    <row r="15" spans="1:18" s="142" customFormat="1" ht="12" customHeight="1">
      <c r="A15" s="123"/>
      <c r="B15" s="502"/>
      <c r="C15" s="145">
        <v>4</v>
      </c>
      <c r="D15" s="486" t="s">
        <v>230</v>
      </c>
      <c r="E15" s="486"/>
      <c r="F15" s="486"/>
      <c r="G15" s="127">
        <f>(13.1*G20+367)*0.77</f>
        <v>322.46824538390001</v>
      </c>
      <c r="H15" s="477"/>
      <c r="I15" s="492"/>
      <c r="J15" s="261"/>
      <c r="K15" s="183"/>
    </row>
    <row r="16" spans="1:18" s="142" customFormat="1" ht="12" customHeight="1">
      <c r="A16" s="123"/>
      <c r="B16" s="408" t="s">
        <v>108</v>
      </c>
      <c r="C16" s="408"/>
      <c r="D16" s="507"/>
      <c r="E16" s="507"/>
      <c r="F16" s="409"/>
      <c r="G16" s="128">
        <v>10</v>
      </c>
      <c r="H16" s="128">
        <f>INPUTS!J23</f>
        <v>10</v>
      </c>
      <c r="I16" s="129"/>
      <c r="J16" s="179"/>
      <c r="K16" s="180"/>
    </row>
    <row r="17" spans="1:15" s="130" customFormat="1" ht="29.25" customHeight="1">
      <c r="A17" s="43" t="s">
        <v>201</v>
      </c>
      <c r="B17" s="4"/>
      <c r="C17" s="4"/>
      <c r="H17" s="143"/>
      <c r="I17" s="165"/>
      <c r="K17" s="181"/>
      <c r="L17" s="142"/>
      <c r="M17" s="87"/>
      <c r="N17" s="88"/>
      <c r="O17" s="89"/>
    </row>
    <row r="18" spans="1:15" s="142" customFormat="1" ht="12" customHeight="1">
      <c r="A18" s="123"/>
      <c r="B18" s="509" t="s">
        <v>208</v>
      </c>
      <c r="C18" s="479" t="s">
        <v>155</v>
      </c>
      <c r="D18" s="480" t="s">
        <v>155</v>
      </c>
      <c r="E18" s="481"/>
      <c r="F18" s="404"/>
      <c r="G18" s="140">
        <f>H4*0.6857</f>
        <v>2.26281</v>
      </c>
      <c r="H18" s="478"/>
      <c r="J18" s="166"/>
      <c r="K18" s="176"/>
      <c r="L18" s="182"/>
    </row>
    <row r="19" spans="1:15" s="142" customFormat="1" ht="12" customHeight="1">
      <c r="A19" s="123"/>
      <c r="B19" s="509"/>
      <c r="C19" s="482" t="s">
        <v>156</v>
      </c>
      <c r="D19" s="409" t="s">
        <v>156</v>
      </c>
      <c r="E19" s="409"/>
      <c r="F19" s="409"/>
      <c r="G19" s="126">
        <f>H4-G18</f>
        <v>1.0371899999999998</v>
      </c>
      <c r="H19" s="478"/>
      <c r="J19" s="166"/>
      <c r="K19" s="176"/>
      <c r="L19" s="168"/>
    </row>
    <row r="20" spans="1:15" s="142" customFormat="1" ht="12" customHeight="1">
      <c r="A20" s="123"/>
      <c r="B20" s="509"/>
      <c r="C20" s="510" t="s">
        <v>157</v>
      </c>
      <c r="D20" s="511"/>
      <c r="E20" s="511"/>
      <c r="F20" s="512"/>
      <c r="G20" s="126">
        <f>G18+1.63*G19</f>
        <v>3.9534296999999996</v>
      </c>
      <c r="H20" s="478"/>
      <c r="J20" s="166"/>
      <c r="K20" s="176"/>
      <c r="L20" s="168"/>
    </row>
    <row r="21" spans="1:15" s="142" customFormat="1" ht="12" customHeight="1">
      <c r="A21" s="123"/>
      <c r="B21" s="440" t="s">
        <v>209</v>
      </c>
      <c r="C21" s="479" t="s">
        <v>154</v>
      </c>
      <c r="D21" s="480"/>
      <c r="E21" s="481"/>
      <c r="F21" s="404"/>
      <c r="G21" s="140">
        <f>H4</f>
        <v>3.3</v>
      </c>
      <c r="H21" s="478" t="s">
        <v>152</v>
      </c>
      <c r="J21" s="166"/>
      <c r="K21" s="176"/>
      <c r="L21" s="86"/>
    </row>
    <row r="22" spans="1:15" s="142" customFormat="1" ht="12" customHeight="1">
      <c r="A22" s="123"/>
      <c r="B22" s="498"/>
      <c r="C22" s="479" t="s">
        <v>155</v>
      </c>
      <c r="D22" s="480" t="s">
        <v>155</v>
      </c>
      <c r="E22" s="481"/>
      <c r="F22" s="404"/>
      <c r="G22" s="140">
        <f>G18</f>
        <v>2.26281</v>
      </c>
      <c r="H22" s="478"/>
      <c r="J22" s="166"/>
      <c r="K22" s="176"/>
      <c r="L22" s="182"/>
    </row>
    <row r="23" spans="1:15" s="142" customFormat="1" ht="12" customHeight="1">
      <c r="A23" s="123"/>
      <c r="B23" s="498"/>
      <c r="C23" s="482" t="s">
        <v>156</v>
      </c>
      <c r="D23" s="409" t="s">
        <v>156</v>
      </c>
      <c r="E23" s="409"/>
      <c r="F23" s="409"/>
      <c r="G23" s="126">
        <f>G21-G22</f>
        <v>1.0371899999999998</v>
      </c>
      <c r="H23" s="478"/>
      <c r="J23" s="166"/>
      <c r="K23" s="176"/>
      <c r="L23" s="168"/>
    </row>
    <row r="24" spans="1:15" s="142" customFormat="1" ht="12" customHeight="1">
      <c r="A24" s="123"/>
      <c r="B24" s="499"/>
      <c r="C24" s="510" t="s">
        <v>157</v>
      </c>
      <c r="D24" s="511"/>
      <c r="E24" s="511"/>
      <c r="F24" s="512"/>
      <c r="G24" s="126">
        <f>G22+1.63*G23</f>
        <v>3.9534296999999996</v>
      </c>
      <c r="H24" s="478"/>
      <c r="J24" s="166"/>
      <c r="K24" s="176"/>
      <c r="L24" s="168"/>
    </row>
    <row r="25" spans="1:15" s="142" customFormat="1" ht="12" customHeight="1">
      <c r="A25" s="123"/>
      <c r="B25" s="500" t="s">
        <v>203</v>
      </c>
      <c r="C25" s="223"/>
      <c r="D25" s="479" t="str">
        <f>VLOOKUP(C4,C10:D15,2)</f>
        <v>Compact refrigerator or compact refrigerator-freezer (manual defrost)</v>
      </c>
      <c r="E25" s="480"/>
      <c r="F25" s="508"/>
      <c r="G25" s="162">
        <f>VLOOKUP(C4,C26:G29,5)</f>
        <v>341.30169778999999</v>
      </c>
      <c r="H25" s="490" t="s">
        <v>153</v>
      </c>
      <c r="J25" s="166"/>
      <c r="K25" s="176"/>
      <c r="L25" s="168"/>
    </row>
    <row r="26" spans="1:15" s="142" customFormat="1" ht="12" customHeight="1">
      <c r="A26" s="123"/>
      <c r="B26" s="501"/>
      <c r="C26" s="145">
        <v>1</v>
      </c>
      <c r="D26" s="486" t="s">
        <v>228</v>
      </c>
      <c r="E26" s="486"/>
      <c r="F26" s="486"/>
      <c r="G26" s="127">
        <f>10.7*G24+299</f>
        <v>341.30169778999999</v>
      </c>
      <c r="H26" s="491"/>
      <c r="J26" s="166"/>
      <c r="K26" s="176"/>
      <c r="L26" s="182"/>
    </row>
    <row r="27" spans="1:15" s="142" customFormat="1" ht="12" customHeight="1">
      <c r="A27" s="123"/>
      <c r="B27" s="501"/>
      <c r="C27" s="145">
        <v>2</v>
      </c>
      <c r="D27" s="486" t="s">
        <v>227</v>
      </c>
      <c r="E27" s="486"/>
      <c r="F27" s="486"/>
      <c r="G27" s="127">
        <f>7*G24+398</f>
        <v>425.67400789999999</v>
      </c>
      <c r="H27" s="491"/>
      <c r="J27" s="166"/>
      <c r="K27" s="176"/>
      <c r="L27" s="168"/>
    </row>
    <row r="28" spans="1:15" s="142" customFormat="1" ht="12" customHeight="1">
      <c r="A28" s="123"/>
      <c r="B28" s="501"/>
      <c r="C28" s="145">
        <v>3</v>
      </c>
      <c r="D28" s="486" t="s">
        <v>229</v>
      </c>
      <c r="E28" s="486"/>
      <c r="F28" s="486"/>
      <c r="G28" s="127">
        <f>12.7*G24+355</f>
        <v>405.20855718999996</v>
      </c>
      <c r="H28" s="491"/>
      <c r="J28" s="166"/>
      <c r="K28" s="167"/>
      <c r="L28" s="168"/>
    </row>
    <row r="29" spans="1:15" s="142" customFormat="1" ht="12" customHeight="1">
      <c r="A29" s="123"/>
      <c r="B29" s="502"/>
      <c r="C29" s="145">
        <v>4</v>
      </c>
      <c r="D29" s="486" t="s">
        <v>230</v>
      </c>
      <c r="E29" s="486"/>
      <c r="F29" s="486"/>
      <c r="G29" s="127">
        <f>13.1*G24+367</f>
        <v>418.78992906999997</v>
      </c>
      <c r="H29" s="492"/>
      <c r="J29" s="166"/>
      <c r="K29" s="167"/>
      <c r="L29" s="168"/>
    </row>
    <row r="30" spans="1:15" s="142" customFormat="1" ht="12" customHeight="1">
      <c r="A30" s="123"/>
      <c r="B30" s="403" t="s">
        <v>110</v>
      </c>
      <c r="C30" s="496"/>
      <c r="D30" s="497"/>
      <c r="E30" s="497"/>
      <c r="F30" s="404"/>
      <c r="G30" s="141">
        <v>365</v>
      </c>
      <c r="H30" s="228" t="s">
        <v>85</v>
      </c>
      <c r="J30" s="166"/>
      <c r="K30" s="167"/>
      <c r="L30" s="168"/>
    </row>
    <row r="31" spans="1:15" s="142" customFormat="1" ht="12" customHeight="1">
      <c r="A31" s="123"/>
      <c r="B31" s="403" t="s">
        <v>113</v>
      </c>
      <c r="C31" s="496"/>
      <c r="D31" s="497"/>
      <c r="E31" s="497"/>
      <c r="F31" s="404"/>
      <c r="G31" s="141">
        <v>12</v>
      </c>
      <c r="H31" s="228" t="s">
        <v>80</v>
      </c>
      <c r="J31" s="166"/>
      <c r="K31" s="167"/>
      <c r="L31" s="168"/>
    </row>
    <row r="32" spans="1:15" s="130" customFormat="1" ht="28.5" customHeight="1">
      <c r="A32" s="85" t="s">
        <v>283</v>
      </c>
      <c r="B32" s="4"/>
      <c r="C32" s="4"/>
      <c r="D32" s="138"/>
      <c r="E32" s="138"/>
      <c r="F32" s="138"/>
      <c r="G32" s="169"/>
      <c r="H32" s="4"/>
      <c r="I32" s="56"/>
      <c r="J32" s="56"/>
      <c r="K32" s="56"/>
      <c r="L32" s="56"/>
      <c r="M32" s="56"/>
      <c r="N32" s="56"/>
    </row>
    <row r="33" spans="1:23" s="91" customFormat="1">
      <c r="A33" s="93"/>
      <c r="B33" s="465" t="s">
        <v>77</v>
      </c>
      <c r="C33" s="504"/>
      <c r="D33" s="218" t="s">
        <v>78</v>
      </c>
      <c r="E33" s="218" t="s">
        <v>79</v>
      </c>
      <c r="F33" s="136"/>
      <c r="I33" s="170"/>
      <c r="K33" s="170"/>
      <c r="L33" s="93"/>
      <c r="M33" s="93"/>
      <c r="N33" s="93"/>
      <c r="O33" s="93"/>
      <c r="P33" s="93"/>
      <c r="Q33" s="93"/>
      <c r="R33" s="93"/>
    </row>
    <row r="34" spans="1:23" s="91" customFormat="1" ht="12.75" customHeight="1">
      <c r="A34" s="144"/>
      <c r="B34" s="505">
        <f>G25/365*G30</f>
        <v>341.30169778999999</v>
      </c>
      <c r="C34" s="506"/>
      <c r="D34" s="137">
        <f>H10/365*G30</f>
        <v>262.80230729829998</v>
      </c>
      <c r="E34" s="137">
        <f>B34-D34</f>
        <v>78.499390491700012</v>
      </c>
      <c r="F34" s="136" t="s">
        <v>82</v>
      </c>
      <c r="I34" s="170"/>
      <c r="K34" s="170"/>
      <c r="L34" s="93"/>
      <c r="M34" s="93"/>
      <c r="N34" s="93"/>
      <c r="O34" s="93"/>
      <c r="P34" s="93"/>
      <c r="Q34" s="93"/>
      <c r="R34" s="93"/>
    </row>
    <row r="35" spans="1:23" s="142" customFormat="1" ht="21" customHeight="1">
      <c r="A35" s="171"/>
      <c r="B35" s="172"/>
      <c r="C35" s="172"/>
      <c r="D35" s="173"/>
      <c r="E35" s="173"/>
      <c r="F35" s="173"/>
      <c r="G35" s="173"/>
      <c r="H35" s="171"/>
      <c r="I35" s="171"/>
      <c r="J35" s="171"/>
      <c r="K35" s="171"/>
      <c r="L35" s="171"/>
      <c r="M35" s="171"/>
      <c r="N35" s="174"/>
    </row>
    <row r="36" spans="1:23" s="130" customFormat="1" ht="21" customHeight="1">
      <c r="A36" s="95" t="s">
        <v>76</v>
      </c>
      <c r="B36" s="135"/>
      <c r="C36" s="135"/>
      <c r="D36" s="175"/>
      <c r="E36" s="175"/>
      <c r="F36" s="175"/>
      <c r="G36" s="175"/>
      <c r="N36" s="56"/>
    </row>
    <row r="37" spans="1:23" s="16" customFormat="1" ht="12.75" customHeight="1">
      <c r="B37" s="184" t="s">
        <v>297</v>
      </c>
      <c r="C37" s="131"/>
      <c r="D37" s="205" t="s">
        <v>350</v>
      </c>
      <c r="K37" s="219"/>
      <c r="L37" s="219"/>
    </row>
    <row r="38" spans="1:23" s="96" customFormat="1" ht="18.75" customHeight="1">
      <c r="A38" s="177"/>
      <c r="B38" s="184" t="s">
        <v>296</v>
      </c>
      <c r="D38" s="205" t="s">
        <v>294</v>
      </c>
      <c r="E38" s="184" t="s">
        <v>313</v>
      </c>
      <c r="G38" s="134"/>
      <c r="I38" s="16"/>
      <c r="J38" s="16"/>
      <c r="K38" s="16"/>
      <c r="L38" s="16"/>
      <c r="M38" s="16"/>
      <c r="N38" s="177"/>
      <c r="O38" s="177"/>
      <c r="P38" s="177"/>
      <c r="Q38" s="177"/>
      <c r="R38" s="177"/>
      <c r="S38" s="177"/>
      <c r="T38" s="177"/>
      <c r="U38" s="177"/>
      <c r="V38" s="177"/>
      <c r="W38" s="177"/>
    </row>
    <row r="39" spans="1:23" s="96" customFormat="1" ht="13.5" customHeight="1">
      <c r="A39" s="177"/>
      <c r="B39" s="200"/>
      <c r="D39" s="205" t="s">
        <v>295</v>
      </c>
      <c r="E39" s="407" t="s">
        <v>348</v>
      </c>
      <c r="F39" s="460"/>
      <c r="G39" s="460"/>
      <c r="I39" s="16"/>
      <c r="J39" s="16"/>
      <c r="K39" s="16"/>
      <c r="L39" s="16"/>
      <c r="M39" s="16"/>
      <c r="N39" s="177"/>
      <c r="O39" s="177"/>
      <c r="P39" s="177"/>
      <c r="Q39" s="177"/>
      <c r="R39" s="177"/>
      <c r="S39" s="177"/>
      <c r="T39" s="177"/>
      <c r="U39" s="177"/>
      <c r="V39" s="177"/>
      <c r="W39" s="177"/>
    </row>
    <row r="40" spans="1:23" s="16" customFormat="1" ht="18.75" customHeight="1">
      <c r="B40" s="184" t="s">
        <v>188</v>
      </c>
      <c r="C40" s="131"/>
      <c r="D40" s="205" t="s">
        <v>186</v>
      </c>
    </row>
    <row r="41" spans="1:23" s="96" customFormat="1" ht="18.75" customHeight="1">
      <c r="A41" s="177"/>
      <c r="B41" s="184" t="s">
        <v>118</v>
      </c>
      <c r="C41" s="131"/>
      <c r="D41" s="205" t="s">
        <v>288</v>
      </c>
      <c r="F41" s="134"/>
      <c r="H41" s="134"/>
      <c r="I41" s="134"/>
      <c r="K41" s="134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</row>
  </sheetData>
  <sheetProtection sheet="1" objects="1" scenarios="1"/>
  <mergeCells count="50">
    <mergeCell ref="H6:H9"/>
    <mergeCell ref="D7:F7"/>
    <mergeCell ref="D8:F8"/>
    <mergeCell ref="D9:F9"/>
    <mergeCell ref="H2:I2"/>
    <mergeCell ref="B3:F3"/>
    <mergeCell ref="B4:B9"/>
    <mergeCell ref="C4:C5"/>
    <mergeCell ref="D4:F4"/>
    <mergeCell ref="G4:G5"/>
    <mergeCell ref="H4:H5"/>
    <mergeCell ref="I4:I9"/>
    <mergeCell ref="D5:F5"/>
    <mergeCell ref="D6:F6"/>
    <mergeCell ref="G10:G11"/>
    <mergeCell ref="H10:H11"/>
    <mergeCell ref="I10:I15"/>
    <mergeCell ref="D11:F11"/>
    <mergeCell ref="D12:F12"/>
    <mergeCell ref="H12:H15"/>
    <mergeCell ref="D13:F13"/>
    <mergeCell ref="D14:F14"/>
    <mergeCell ref="D15:F15"/>
    <mergeCell ref="B16:F16"/>
    <mergeCell ref="B18:B20"/>
    <mergeCell ref="C18:F18"/>
    <mergeCell ref="B10:B15"/>
    <mergeCell ref="C10:C11"/>
    <mergeCell ref="D10:F10"/>
    <mergeCell ref="H18:H20"/>
    <mergeCell ref="C19:F19"/>
    <mergeCell ref="C20:F20"/>
    <mergeCell ref="B21:B24"/>
    <mergeCell ref="C21:F21"/>
    <mergeCell ref="H21:H24"/>
    <mergeCell ref="C22:F22"/>
    <mergeCell ref="C23:F23"/>
    <mergeCell ref="C24:F24"/>
    <mergeCell ref="B25:B29"/>
    <mergeCell ref="D25:F25"/>
    <mergeCell ref="H25:H29"/>
    <mergeCell ref="D26:F26"/>
    <mergeCell ref="D27:F27"/>
    <mergeCell ref="D28:F28"/>
    <mergeCell ref="D29:F29"/>
    <mergeCell ref="E39:G39"/>
    <mergeCell ref="B30:F30"/>
    <mergeCell ref="B31:F31"/>
    <mergeCell ref="B33:C33"/>
    <mergeCell ref="B34:C34"/>
  </mergeCells>
  <conditionalFormatting sqref="G16:H16">
    <cfRule type="expression" dxfId="1" priority="1" stopIfTrue="1">
      <formula>#REF!=1</formula>
    </cfRule>
  </conditionalFormatting>
  <dataValidations count="7">
    <dataValidation type="list" allowBlank="1" showInputMessage="1" showErrorMessage="1" sqref="D25:F25">
      <formula1>$D$26:$D$29</formula1>
    </dataValidation>
    <dataValidation type="decimal" allowBlank="1" showInputMessage="1" showErrorMessage="1" error="The ENERGY STAR refrigerator volume must be greater than 0 and cannot be more than the total volume entered on the Inputs tab." sqref="G18">
      <formula1>0.1</formula1>
      <formula2>H4</formula2>
    </dataValidation>
    <dataValidation type="decimal" operator="greaterThan" allowBlank="1" showInputMessage="1" showErrorMessage="1" sqref="G21">
      <formula1>0</formula1>
    </dataValidation>
    <dataValidation type="decimal" allowBlank="1" showInputMessage="1" showErrorMessage="1" error="The conventional refrigerator volume must be greater than 0 and cannot be more than the total volume entered in the cell above." sqref="G22">
      <formula1>0.1</formula1>
      <formula2>G20</formula2>
    </dataValidation>
    <dataValidation type="decimal" allowBlank="1" showInputMessage="1" showErrorMessage="1" sqref="G25">
      <formula1>0</formula1>
      <formula2>1500</formula2>
    </dataValidation>
    <dataValidation type="whole" allowBlank="1" showInputMessage="1" showErrorMessage="1" sqref="G30">
      <formula1>1</formula1>
      <formula2>365</formula2>
    </dataValidation>
    <dataValidation type="whole" allowBlank="1" showInputMessage="1" showErrorMessage="1" sqref="G31">
      <formula1>1</formula1>
      <formula2>50</formula2>
    </dataValidation>
  </dataValidations>
  <hyperlinks>
    <hyperlink ref="E39" r:id="rId1" display="- Federal standard"/>
  </hyperlinks>
  <printOptions horizontalCentered="1"/>
  <pageMargins left="0.5" right="0.5" top="0.5" bottom="0.5" header="0.5" footer="0.25"/>
  <pageSetup scale="80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W43"/>
  <sheetViews>
    <sheetView showGridLines="0" zoomScaleNormal="100" zoomScaleSheetLayoutView="85" workbookViewId="0">
      <selection activeCell="B3" sqref="B3:F3"/>
    </sheetView>
  </sheetViews>
  <sheetFormatPr defaultColWidth="19.85546875" defaultRowHeight="12"/>
  <cols>
    <col min="1" max="1" width="3.5703125" style="97" customWidth="1"/>
    <col min="2" max="2" width="16.85546875" style="101" customWidth="1"/>
    <col min="3" max="3" width="2.7109375" style="101" customWidth="1"/>
    <col min="4" max="6" width="19.5703125" style="98" customWidth="1"/>
    <col min="7" max="7" width="12.140625" style="99" customWidth="1"/>
    <col min="8" max="15" width="12.140625" style="100" customWidth="1"/>
    <col min="16" max="18" width="19.85546875" style="100" customWidth="1"/>
    <col min="19" max="16384" width="19.85546875" style="99"/>
  </cols>
  <sheetData>
    <row r="1" spans="1:18" s="142" customFormat="1" ht="30" customHeight="1">
      <c r="A1" s="123" t="s">
        <v>168</v>
      </c>
      <c r="B1" s="124"/>
      <c r="C1" s="124"/>
      <c r="D1" s="125"/>
      <c r="E1" s="125"/>
      <c r="F1" s="125"/>
      <c r="G1" s="125"/>
      <c r="J1" s="260"/>
    </row>
    <row r="2" spans="1:18" s="130" customFormat="1" ht="16.5" customHeight="1">
      <c r="A2" s="43" t="s">
        <v>200</v>
      </c>
      <c r="B2" s="4"/>
      <c r="C2" s="4"/>
      <c r="D2" s="225"/>
      <c r="E2" s="225"/>
      <c r="F2" s="225"/>
      <c r="G2" s="226"/>
      <c r="H2" s="488"/>
      <c r="I2" s="489"/>
      <c r="J2" s="226"/>
      <c r="K2" s="226"/>
      <c r="L2" s="86"/>
      <c r="M2" s="87"/>
      <c r="N2" s="88"/>
      <c r="O2" s="89"/>
    </row>
    <row r="3" spans="1:18" s="91" customFormat="1" ht="12" customHeight="1">
      <c r="A3" s="164"/>
      <c r="B3" s="408"/>
      <c r="C3" s="408"/>
      <c r="D3" s="507"/>
      <c r="E3" s="507"/>
      <c r="F3" s="409"/>
      <c r="G3" s="90" t="s">
        <v>116</v>
      </c>
      <c r="H3" s="90" t="s">
        <v>115</v>
      </c>
      <c r="I3" s="228"/>
      <c r="O3" s="92"/>
      <c r="P3" s="93"/>
      <c r="Q3" s="93"/>
      <c r="R3" s="93"/>
    </row>
    <row r="4" spans="1:18" s="142" customFormat="1" ht="12" customHeight="1">
      <c r="A4" s="123"/>
      <c r="B4" s="440" t="s">
        <v>282</v>
      </c>
      <c r="C4" s="483">
        <v>1</v>
      </c>
      <c r="D4" s="484" t="s">
        <v>199</v>
      </c>
      <c r="E4" s="484"/>
      <c r="F4" s="484"/>
      <c r="G4" s="474">
        <f>VLOOKUP(C4,C6:G11,5)</f>
        <v>15.4</v>
      </c>
      <c r="H4" s="474">
        <f>INPUTS!H24</f>
        <v>15.4</v>
      </c>
      <c r="I4" s="493" t="s">
        <v>152</v>
      </c>
    </row>
    <row r="5" spans="1:18" s="142" customFormat="1" ht="12" customHeight="1">
      <c r="A5" s="123"/>
      <c r="B5" s="472"/>
      <c r="C5" s="483"/>
      <c r="D5" s="485" t="str">
        <f>VLOOKUP(C4,C6:D11,2)</f>
        <v>Chest</v>
      </c>
      <c r="E5" s="485"/>
      <c r="F5" s="485"/>
      <c r="G5" s="474"/>
      <c r="H5" s="474"/>
      <c r="I5" s="494"/>
    </row>
    <row r="6" spans="1:18" s="142" customFormat="1" ht="12" customHeight="1">
      <c r="A6" s="123"/>
      <c r="B6" s="472"/>
      <c r="C6" s="145">
        <v>1</v>
      </c>
      <c r="D6" s="513" t="s">
        <v>184</v>
      </c>
      <c r="E6" s="514"/>
      <c r="F6" s="515"/>
      <c r="G6" s="197">
        <v>15.4</v>
      </c>
      <c r="H6" s="475" t="s">
        <v>87</v>
      </c>
      <c r="I6" s="494"/>
    </row>
    <row r="7" spans="1:18" s="142" customFormat="1" ht="12" customHeight="1">
      <c r="A7" s="123"/>
      <c r="B7" s="472"/>
      <c r="C7" s="145">
        <v>2</v>
      </c>
      <c r="D7" s="513" t="s">
        <v>185</v>
      </c>
      <c r="E7" s="514"/>
      <c r="F7" s="515"/>
      <c r="G7" s="197">
        <v>12.4</v>
      </c>
      <c r="H7" s="476"/>
      <c r="I7" s="494"/>
    </row>
    <row r="8" spans="1:18" s="142" customFormat="1" ht="12" customHeight="1">
      <c r="A8" s="123"/>
      <c r="B8" s="472"/>
      <c r="C8" s="145">
        <v>3</v>
      </c>
      <c r="D8" s="513" t="s">
        <v>204</v>
      </c>
      <c r="E8" s="514"/>
      <c r="F8" s="515"/>
      <c r="G8" s="197">
        <v>3</v>
      </c>
      <c r="H8" s="477"/>
      <c r="I8" s="494"/>
    </row>
    <row r="9" spans="1:18" s="142" customFormat="1" ht="12" customHeight="1">
      <c r="A9" s="123"/>
      <c r="B9" s="472"/>
      <c r="C9" s="145">
        <v>4</v>
      </c>
      <c r="D9" s="513" t="s">
        <v>205</v>
      </c>
      <c r="E9" s="514"/>
      <c r="F9" s="515"/>
      <c r="G9" s="197">
        <v>5.3</v>
      </c>
      <c r="H9" s="477"/>
      <c r="I9" s="494"/>
    </row>
    <row r="10" spans="1:18" s="142" customFormat="1" ht="12" customHeight="1">
      <c r="A10" s="123"/>
      <c r="B10" s="472"/>
      <c r="C10" s="145">
        <v>5</v>
      </c>
      <c r="D10" s="513" t="s">
        <v>206</v>
      </c>
      <c r="E10" s="514"/>
      <c r="F10" s="515"/>
      <c r="G10" s="197">
        <v>12.6</v>
      </c>
      <c r="H10" s="477"/>
      <c r="I10" s="494"/>
    </row>
    <row r="11" spans="1:18" s="142" customFormat="1" ht="12" customHeight="1">
      <c r="A11" s="123"/>
      <c r="B11" s="473"/>
      <c r="C11" s="145">
        <v>6</v>
      </c>
      <c r="D11" s="513" t="s">
        <v>207</v>
      </c>
      <c r="E11" s="514"/>
      <c r="F11" s="515"/>
      <c r="G11" s="197">
        <v>16.899999999999999</v>
      </c>
      <c r="H11" s="477"/>
      <c r="I11" s="495"/>
    </row>
    <row r="12" spans="1:18" s="142" customFormat="1" ht="12" customHeight="1">
      <c r="A12" s="123"/>
      <c r="B12" s="500" t="s">
        <v>202</v>
      </c>
      <c r="C12" s="503"/>
      <c r="D12" s="484" t="s">
        <v>199</v>
      </c>
      <c r="E12" s="484"/>
      <c r="F12" s="484"/>
      <c r="G12" s="487">
        <f>VLOOKUP(C4,C14:G19,5)</f>
        <v>358.09220479999999</v>
      </c>
      <c r="H12" s="487">
        <f>INPUTS!I24</f>
        <v>358.09220479999999</v>
      </c>
      <c r="I12" s="490" t="s">
        <v>153</v>
      </c>
    </row>
    <row r="13" spans="1:18" s="142" customFormat="1" ht="12" customHeight="1">
      <c r="A13" s="123"/>
      <c r="B13" s="500"/>
      <c r="C13" s="503"/>
      <c r="D13" s="485" t="str">
        <f>VLOOKUP(C4,C14:D19,2)</f>
        <v>Chest</v>
      </c>
      <c r="E13" s="485"/>
      <c r="F13" s="485"/>
      <c r="G13" s="487"/>
      <c r="H13" s="487"/>
      <c r="I13" s="490"/>
    </row>
    <row r="14" spans="1:18" s="142" customFormat="1" ht="12" customHeight="1">
      <c r="A14" s="123"/>
      <c r="B14" s="501"/>
      <c r="C14" s="145">
        <v>1</v>
      </c>
      <c r="D14" s="513" t="s">
        <v>184</v>
      </c>
      <c r="E14" s="514"/>
      <c r="F14" s="515"/>
      <c r="G14" s="127">
        <f>(9.88*G22+143.7)*0.88</f>
        <v>358.09220479999999</v>
      </c>
      <c r="H14" s="475" t="s">
        <v>87</v>
      </c>
      <c r="I14" s="491"/>
      <c r="K14" s="178"/>
    </row>
    <row r="15" spans="1:18" s="142" customFormat="1" ht="12" customHeight="1">
      <c r="A15" s="123"/>
      <c r="B15" s="501"/>
      <c r="C15" s="145">
        <v>2</v>
      </c>
      <c r="D15" s="513" t="s">
        <v>185</v>
      </c>
      <c r="E15" s="514"/>
      <c r="F15" s="515"/>
      <c r="G15" s="127">
        <f>(10.45*G22+152)*0.77</f>
        <v>331.41485299999999</v>
      </c>
      <c r="H15" s="476"/>
      <c r="I15" s="491"/>
      <c r="K15" s="180"/>
    </row>
    <row r="16" spans="1:18" s="142" customFormat="1" ht="12" customHeight="1">
      <c r="A16" s="123"/>
      <c r="B16" s="502"/>
      <c r="C16" s="145">
        <v>3</v>
      </c>
      <c r="D16" s="513" t="s">
        <v>204</v>
      </c>
      <c r="E16" s="514"/>
      <c r="F16" s="515"/>
      <c r="G16" s="127">
        <f>(9.78*G22+250.8)*0.77</f>
        <v>393.74624519999998</v>
      </c>
      <c r="H16" s="477"/>
      <c r="I16" s="492"/>
      <c r="J16" s="261"/>
      <c r="K16" s="183"/>
    </row>
    <row r="17" spans="1:15" s="142" customFormat="1" ht="12" customHeight="1">
      <c r="A17" s="123"/>
      <c r="B17" s="502"/>
      <c r="C17" s="145">
        <v>4</v>
      </c>
      <c r="D17" s="513" t="s">
        <v>205</v>
      </c>
      <c r="E17" s="514"/>
      <c r="F17" s="515"/>
      <c r="G17" s="127">
        <f>(11.4*G22+391)*0.77</f>
        <v>534.93347600000004</v>
      </c>
      <c r="H17" s="477"/>
      <c r="I17" s="492"/>
      <c r="J17" s="261"/>
      <c r="K17" s="183"/>
    </row>
    <row r="18" spans="1:15" s="142" customFormat="1" ht="12" customHeight="1">
      <c r="A18" s="123"/>
      <c r="B18" s="502"/>
      <c r="C18" s="145">
        <v>5</v>
      </c>
      <c r="D18" s="513" t="s">
        <v>206</v>
      </c>
      <c r="E18" s="514"/>
      <c r="F18" s="515"/>
      <c r="G18" s="127">
        <f>(7.55*G22+258.3)*0.88</f>
        <v>404.31344799999999</v>
      </c>
      <c r="H18" s="477"/>
      <c r="I18" s="492"/>
      <c r="J18" s="261"/>
      <c r="K18" s="183"/>
    </row>
    <row r="19" spans="1:15" s="142" customFormat="1" ht="12" customHeight="1">
      <c r="A19" s="123"/>
      <c r="B19" s="502"/>
      <c r="C19" s="145">
        <v>6</v>
      </c>
      <c r="D19" s="513" t="s">
        <v>207</v>
      </c>
      <c r="E19" s="514"/>
      <c r="F19" s="515"/>
      <c r="G19" s="127">
        <f>(12.43*G22+326.1)*0.88</f>
        <v>578.38885280000011</v>
      </c>
      <c r="H19" s="477"/>
      <c r="I19" s="492"/>
      <c r="J19" s="261"/>
      <c r="K19" s="183"/>
    </row>
    <row r="20" spans="1:15" s="142" customFormat="1" ht="12" customHeight="1">
      <c r="A20" s="123"/>
      <c r="B20" s="408" t="s">
        <v>108</v>
      </c>
      <c r="C20" s="408"/>
      <c r="D20" s="507"/>
      <c r="E20" s="507"/>
      <c r="F20" s="409"/>
      <c r="G20" s="128">
        <v>10</v>
      </c>
      <c r="H20" s="128">
        <f>INPUTS!J24</f>
        <v>10</v>
      </c>
      <c r="I20" s="129"/>
      <c r="J20" s="179"/>
      <c r="K20" s="180"/>
    </row>
    <row r="21" spans="1:15" s="130" customFormat="1" ht="29.25" customHeight="1">
      <c r="A21" s="43" t="s">
        <v>201</v>
      </c>
      <c r="B21" s="4"/>
      <c r="C21" s="4"/>
      <c r="H21" s="143"/>
      <c r="I21" s="165"/>
      <c r="K21" s="181"/>
      <c r="L21" s="142"/>
      <c r="M21" s="87"/>
      <c r="N21" s="88"/>
      <c r="O21" s="89"/>
    </row>
    <row r="22" spans="1:15" s="142" customFormat="1" ht="12" customHeight="1">
      <c r="A22" s="123"/>
      <c r="B22" s="315" t="s">
        <v>208</v>
      </c>
      <c r="C22" s="482" t="s">
        <v>157</v>
      </c>
      <c r="D22" s="409" t="s">
        <v>157</v>
      </c>
      <c r="E22" s="409"/>
      <c r="F22" s="409"/>
      <c r="G22" s="317">
        <f>1.73*H4</f>
        <v>26.641999999999999</v>
      </c>
      <c r="H22" s="314"/>
      <c r="J22" s="166"/>
      <c r="K22" s="176"/>
      <c r="L22" s="182"/>
    </row>
    <row r="23" spans="1:15" s="142" customFormat="1" ht="12" customHeight="1">
      <c r="A23" s="123"/>
      <c r="B23" s="440" t="s">
        <v>209</v>
      </c>
      <c r="C23" s="479" t="s">
        <v>154</v>
      </c>
      <c r="D23" s="480"/>
      <c r="E23" s="481"/>
      <c r="F23" s="404"/>
      <c r="G23" s="140">
        <f>H4</f>
        <v>15.4</v>
      </c>
      <c r="H23" s="478" t="s">
        <v>152</v>
      </c>
      <c r="J23" s="166"/>
      <c r="K23" s="176"/>
      <c r="L23" s="86"/>
    </row>
    <row r="24" spans="1:15" s="142" customFormat="1" ht="12" customHeight="1">
      <c r="A24" s="123"/>
      <c r="B24" s="499"/>
      <c r="C24" s="482" t="s">
        <v>157</v>
      </c>
      <c r="D24" s="409" t="s">
        <v>157</v>
      </c>
      <c r="E24" s="409"/>
      <c r="F24" s="409"/>
      <c r="G24" s="126">
        <f>1.73*G23</f>
        <v>26.641999999999999</v>
      </c>
      <c r="H24" s="478"/>
      <c r="J24" s="261"/>
      <c r="K24" s="176"/>
      <c r="L24" s="168"/>
    </row>
    <row r="25" spans="1:15" s="142" customFormat="1" ht="12" customHeight="1">
      <c r="A25" s="123"/>
      <c r="B25" s="500" t="s">
        <v>203</v>
      </c>
      <c r="C25" s="223"/>
      <c r="D25" s="479" t="str">
        <f>VLOOKUP(C4,C12:D19,2)</f>
        <v>Chest</v>
      </c>
      <c r="E25" s="480"/>
      <c r="F25" s="508"/>
      <c r="G25" s="162">
        <f>VLOOKUP(C4,C26:G31,5)</f>
        <v>406.92295999999999</v>
      </c>
      <c r="H25" s="490" t="s">
        <v>153</v>
      </c>
      <c r="J25" s="261"/>
      <c r="K25" s="176"/>
      <c r="L25" s="168"/>
    </row>
    <row r="26" spans="1:15" s="142" customFormat="1" ht="12" customHeight="1">
      <c r="A26" s="123"/>
      <c r="B26" s="501"/>
      <c r="C26" s="145">
        <v>1</v>
      </c>
      <c r="D26" s="513" t="s">
        <v>184</v>
      </c>
      <c r="E26" s="514"/>
      <c r="F26" s="515"/>
      <c r="G26" s="127">
        <f>9.88*G24+143.7</f>
        <v>406.92295999999999</v>
      </c>
      <c r="H26" s="491"/>
      <c r="J26" s="261"/>
      <c r="K26" s="176"/>
      <c r="L26" s="182"/>
    </row>
    <row r="27" spans="1:15" s="142" customFormat="1" ht="12" customHeight="1">
      <c r="A27" s="123"/>
      <c r="B27" s="501"/>
      <c r="C27" s="145">
        <v>2</v>
      </c>
      <c r="D27" s="513" t="s">
        <v>185</v>
      </c>
      <c r="E27" s="514"/>
      <c r="F27" s="515"/>
      <c r="G27" s="127">
        <f>10.45*G24+152</f>
        <v>430.40889999999996</v>
      </c>
      <c r="H27" s="491"/>
      <c r="J27" s="261"/>
      <c r="K27" s="176"/>
      <c r="L27" s="168"/>
    </row>
    <row r="28" spans="1:15" s="142" customFormat="1" ht="12" customHeight="1">
      <c r="A28" s="123"/>
      <c r="B28" s="501"/>
      <c r="C28" s="145">
        <v>3</v>
      </c>
      <c r="D28" s="513" t="s">
        <v>204</v>
      </c>
      <c r="E28" s="514"/>
      <c r="F28" s="515"/>
      <c r="G28" s="127">
        <f>9.78*G24+250.8</f>
        <v>511.35875999999996</v>
      </c>
      <c r="H28" s="491"/>
      <c r="J28" s="261"/>
      <c r="K28" s="176"/>
      <c r="L28" s="168"/>
    </row>
    <row r="29" spans="1:15" s="142" customFormat="1" ht="12" customHeight="1">
      <c r="A29" s="123"/>
      <c r="B29" s="501"/>
      <c r="C29" s="145">
        <v>4</v>
      </c>
      <c r="D29" s="513" t="s">
        <v>205</v>
      </c>
      <c r="E29" s="514"/>
      <c r="F29" s="515"/>
      <c r="G29" s="127">
        <f>11.4*G24+391</f>
        <v>694.71879999999999</v>
      </c>
      <c r="H29" s="491"/>
      <c r="J29" s="261"/>
      <c r="K29" s="176"/>
      <c r="L29" s="168"/>
    </row>
    <row r="30" spans="1:15" s="142" customFormat="1" ht="12" customHeight="1">
      <c r="A30" s="123"/>
      <c r="B30" s="502"/>
      <c r="C30" s="145">
        <v>5</v>
      </c>
      <c r="D30" s="513" t="s">
        <v>206</v>
      </c>
      <c r="E30" s="514"/>
      <c r="F30" s="515"/>
      <c r="G30" s="127">
        <f>7.55*G24+258.3</f>
        <v>459.44709999999998</v>
      </c>
      <c r="H30" s="492"/>
      <c r="K30" s="176"/>
      <c r="L30" s="168"/>
    </row>
    <row r="31" spans="1:15" s="142" customFormat="1" ht="12" customHeight="1">
      <c r="A31" s="123"/>
      <c r="B31" s="502"/>
      <c r="C31" s="145">
        <v>6</v>
      </c>
      <c r="D31" s="513" t="s">
        <v>207</v>
      </c>
      <c r="E31" s="514"/>
      <c r="F31" s="515"/>
      <c r="G31" s="127">
        <f>12.43*G24+326.1</f>
        <v>657.26006000000007</v>
      </c>
      <c r="H31" s="492"/>
      <c r="K31" s="176"/>
      <c r="L31" s="168"/>
    </row>
    <row r="32" spans="1:15" s="142" customFormat="1" ht="12" customHeight="1">
      <c r="A32" s="123"/>
      <c r="B32" s="403" t="s">
        <v>110</v>
      </c>
      <c r="C32" s="496"/>
      <c r="D32" s="497"/>
      <c r="E32" s="497"/>
      <c r="F32" s="404"/>
      <c r="G32" s="141">
        <v>365</v>
      </c>
      <c r="H32" s="228" t="s">
        <v>85</v>
      </c>
      <c r="J32" s="166"/>
      <c r="K32" s="176"/>
      <c r="L32" s="168"/>
    </row>
    <row r="33" spans="1:23" s="142" customFormat="1" ht="12" customHeight="1">
      <c r="A33" s="123"/>
      <c r="B33" s="403" t="s">
        <v>113</v>
      </c>
      <c r="C33" s="496"/>
      <c r="D33" s="497"/>
      <c r="E33" s="497"/>
      <c r="F33" s="404"/>
      <c r="G33" s="141">
        <v>12</v>
      </c>
      <c r="H33" s="228" t="s">
        <v>80</v>
      </c>
      <c r="I33" s="262"/>
      <c r="K33" s="167"/>
      <c r="L33" s="168"/>
    </row>
    <row r="34" spans="1:23" s="130" customFormat="1" ht="28.5" customHeight="1">
      <c r="A34" s="85" t="s">
        <v>158</v>
      </c>
      <c r="B34" s="4"/>
      <c r="C34" s="4"/>
      <c r="D34" s="138"/>
      <c r="E34" s="138"/>
      <c r="F34" s="138"/>
      <c r="G34" s="169"/>
      <c r="H34" s="4"/>
      <c r="I34" s="56"/>
      <c r="J34" s="56"/>
      <c r="K34" s="56"/>
      <c r="L34" s="56"/>
      <c r="M34" s="56"/>
      <c r="N34" s="56"/>
    </row>
    <row r="35" spans="1:23" s="91" customFormat="1">
      <c r="A35" s="93"/>
      <c r="B35" s="465" t="s">
        <v>77</v>
      </c>
      <c r="C35" s="504"/>
      <c r="D35" s="218" t="s">
        <v>78</v>
      </c>
      <c r="E35" s="218" t="s">
        <v>79</v>
      </c>
      <c r="F35" s="136"/>
      <c r="I35" s="170"/>
      <c r="K35" s="170"/>
      <c r="L35" s="93"/>
      <c r="M35" s="93"/>
      <c r="N35" s="93"/>
      <c r="O35" s="93"/>
      <c r="P35" s="93"/>
      <c r="Q35" s="93"/>
      <c r="R35" s="93"/>
    </row>
    <row r="36" spans="1:23" s="91" customFormat="1" ht="12.75" customHeight="1">
      <c r="A36" s="144"/>
      <c r="B36" s="505">
        <f>G25/365*G32</f>
        <v>406.92295999999999</v>
      </c>
      <c r="C36" s="506"/>
      <c r="D36" s="137">
        <f>H12/365*G32</f>
        <v>358.09220479999999</v>
      </c>
      <c r="E36" s="137">
        <f>B36-D36</f>
        <v>48.830755199999999</v>
      </c>
      <c r="F36" s="136" t="s">
        <v>82</v>
      </c>
      <c r="I36" s="170"/>
      <c r="K36" s="170"/>
      <c r="L36" s="93"/>
      <c r="M36" s="93"/>
      <c r="N36" s="93"/>
      <c r="O36" s="93"/>
      <c r="P36" s="93"/>
      <c r="Q36" s="93"/>
      <c r="R36" s="93"/>
    </row>
    <row r="37" spans="1:23" s="142" customFormat="1" ht="21" customHeight="1">
      <c r="A37" s="171"/>
      <c r="B37" s="172"/>
      <c r="C37" s="172"/>
      <c r="D37" s="173"/>
      <c r="E37" s="173"/>
      <c r="F37" s="173"/>
      <c r="G37" s="173"/>
      <c r="H37" s="171"/>
      <c r="I37" s="171"/>
      <c r="J37" s="171"/>
      <c r="K37" s="171"/>
      <c r="L37" s="171"/>
      <c r="M37" s="171"/>
      <c r="N37" s="174"/>
    </row>
    <row r="38" spans="1:23" s="130" customFormat="1" ht="21" customHeight="1">
      <c r="A38" s="95" t="s">
        <v>76</v>
      </c>
      <c r="B38" s="135"/>
      <c r="C38" s="135"/>
      <c r="D38" s="175"/>
      <c r="E38" s="175"/>
      <c r="F38" s="175"/>
      <c r="G38" s="175"/>
      <c r="N38" s="56"/>
    </row>
    <row r="39" spans="1:23" s="16" customFormat="1" ht="12.75" customHeight="1">
      <c r="B39" s="184" t="s">
        <v>297</v>
      </c>
      <c r="C39" s="131"/>
      <c r="D39" s="205" t="s">
        <v>350</v>
      </c>
      <c r="K39" s="219"/>
      <c r="L39" s="219"/>
    </row>
    <row r="40" spans="1:23" s="96" customFormat="1" ht="18.75" customHeight="1">
      <c r="A40" s="177"/>
      <c r="B40" s="184" t="s">
        <v>296</v>
      </c>
      <c r="D40" s="205" t="s">
        <v>294</v>
      </c>
      <c r="E40" s="184" t="s">
        <v>313</v>
      </c>
      <c r="G40" s="134"/>
      <c r="I40" s="16"/>
      <c r="J40" s="16"/>
      <c r="K40" s="16"/>
      <c r="L40" s="16"/>
      <c r="M40" s="16"/>
      <c r="N40" s="177"/>
      <c r="O40" s="177"/>
      <c r="P40" s="177"/>
      <c r="Q40" s="177"/>
      <c r="R40" s="177"/>
      <c r="S40" s="177"/>
      <c r="T40" s="177"/>
      <c r="U40" s="177"/>
      <c r="V40" s="177"/>
      <c r="W40" s="177"/>
    </row>
    <row r="41" spans="1:23" s="96" customFormat="1" ht="13.5" customHeight="1">
      <c r="A41" s="177"/>
      <c r="B41" s="200"/>
      <c r="D41" s="205" t="s">
        <v>295</v>
      </c>
      <c r="E41" s="407" t="s">
        <v>348</v>
      </c>
      <c r="F41" s="460"/>
      <c r="G41" s="460"/>
      <c r="I41" s="16"/>
      <c r="J41" s="16"/>
      <c r="K41" s="16"/>
      <c r="L41" s="16"/>
      <c r="M41" s="16"/>
      <c r="N41" s="177"/>
      <c r="O41" s="177"/>
      <c r="P41" s="177"/>
      <c r="Q41" s="177"/>
      <c r="R41" s="177"/>
      <c r="S41" s="177"/>
      <c r="T41" s="177"/>
      <c r="U41" s="177"/>
      <c r="V41" s="177"/>
      <c r="W41" s="177"/>
    </row>
    <row r="42" spans="1:23" s="16" customFormat="1" ht="18.75" customHeight="1">
      <c r="B42" s="184" t="s">
        <v>188</v>
      </c>
      <c r="C42" s="131"/>
      <c r="D42" s="205" t="s">
        <v>186</v>
      </c>
    </row>
    <row r="43" spans="1:23" s="96" customFormat="1" ht="18.75" customHeight="1">
      <c r="A43" s="177"/>
      <c r="B43" s="184" t="s">
        <v>118</v>
      </c>
      <c r="C43" s="131"/>
      <c r="D43" s="205" t="s">
        <v>346</v>
      </c>
      <c r="F43" s="134"/>
      <c r="H43" s="134"/>
      <c r="I43" s="134"/>
      <c r="K43" s="134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</row>
  </sheetData>
  <sheetProtection sheet="1" objects="1" scenarios="1"/>
  <mergeCells count="50">
    <mergeCell ref="H2:I2"/>
    <mergeCell ref="B3:F3"/>
    <mergeCell ref="B4:B11"/>
    <mergeCell ref="C4:C5"/>
    <mergeCell ref="D4:F4"/>
    <mergeCell ref="G4:G5"/>
    <mergeCell ref="H4:H5"/>
    <mergeCell ref="I4:I11"/>
    <mergeCell ref="D5:F5"/>
    <mergeCell ref="D6:F6"/>
    <mergeCell ref="H6:H11"/>
    <mergeCell ref="D7:F7"/>
    <mergeCell ref="D8:F8"/>
    <mergeCell ref="D9:F9"/>
    <mergeCell ref="D10:F10"/>
    <mergeCell ref="D11:F11"/>
    <mergeCell ref="H12:H13"/>
    <mergeCell ref="I12:I19"/>
    <mergeCell ref="D13:F13"/>
    <mergeCell ref="D14:F14"/>
    <mergeCell ref="H14:H19"/>
    <mergeCell ref="D15:F15"/>
    <mergeCell ref="D16:F16"/>
    <mergeCell ref="D17:F17"/>
    <mergeCell ref="D18:F18"/>
    <mergeCell ref="D19:F19"/>
    <mergeCell ref="B12:B19"/>
    <mergeCell ref="C12:C13"/>
    <mergeCell ref="D12:F12"/>
    <mergeCell ref="C22:F22"/>
    <mergeCell ref="G12:G13"/>
    <mergeCell ref="B23:B24"/>
    <mergeCell ref="C23:F23"/>
    <mergeCell ref="H23:H24"/>
    <mergeCell ref="C24:F24"/>
    <mergeCell ref="B20:F20"/>
    <mergeCell ref="B25:B31"/>
    <mergeCell ref="D25:F25"/>
    <mergeCell ref="H25:H31"/>
    <mergeCell ref="D26:F26"/>
    <mergeCell ref="D27:F27"/>
    <mergeCell ref="D28:F28"/>
    <mergeCell ref="D29:F29"/>
    <mergeCell ref="D30:F30"/>
    <mergeCell ref="D31:F31"/>
    <mergeCell ref="E41:G41"/>
    <mergeCell ref="B32:F32"/>
    <mergeCell ref="B33:F33"/>
    <mergeCell ref="B35:C35"/>
    <mergeCell ref="B36:C36"/>
  </mergeCells>
  <conditionalFormatting sqref="G20:H20">
    <cfRule type="expression" dxfId="0" priority="1" stopIfTrue="1">
      <formula>#REF!=1</formula>
    </cfRule>
  </conditionalFormatting>
  <dataValidations disablePrompts="1" count="5">
    <dataValidation type="list" allowBlank="1" showInputMessage="1" showErrorMessage="1" sqref="D25:F25">
      <formula1>$D$26:$D$31</formula1>
    </dataValidation>
    <dataValidation type="decimal" allowBlank="1" showInputMessage="1" showErrorMessage="1" sqref="G23">
      <formula1>0.1</formula1>
      <formula2>50</formula2>
    </dataValidation>
    <dataValidation type="decimal" allowBlank="1" showInputMessage="1" showErrorMessage="1" sqref="G25">
      <formula1>0</formula1>
      <formula2>2000</formula2>
    </dataValidation>
    <dataValidation type="whole" allowBlank="1" showInputMessage="1" showErrorMessage="1" sqref="G32">
      <formula1>1</formula1>
      <formula2>365</formula2>
    </dataValidation>
    <dataValidation type="whole" allowBlank="1" showInputMessage="1" showErrorMessage="1" sqref="G33">
      <formula1>1</formula1>
      <formula2>50</formula2>
    </dataValidation>
  </dataValidations>
  <hyperlinks>
    <hyperlink ref="E41" r:id="rId1" display="- Federal standard"/>
  </hyperlinks>
  <printOptions horizontalCentered="1"/>
  <pageMargins left="0.5" right="0.5" top="0.5" bottom="0.5" header="0.5" footer="0.25"/>
  <pageSetup scale="80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22"/>
    <pageSetUpPr fitToPage="1"/>
  </sheetPr>
  <dimension ref="A1:O90"/>
  <sheetViews>
    <sheetView showGridLines="0" zoomScaleNormal="100" workbookViewId="0">
      <selection activeCell="B3" sqref="B3"/>
    </sheetView>
  </sheetViews>
  <sheetFormatPr defaultColWidth="14.28515625" defaultRowHeight="12.75" customHeight="1"/>
  <cols>
    <col min="1" max="1" width="3.5703125" style="248" customWidth="1"/>
    <col min="2" max="2" width="20.7109375" style="152" customWidth="1"/>
    <col min="3" max="3" width="14.7109375" style="239" customWidth="1"/>
    <col min="4" max="4" width="17.140625" style="239" customWidth="1"/>
    <col min="5" max="16384" width="14.28515625" style="55"/>
  </cols>
  <sheetData>
    <row r="1" spans="1:15" ht="30" customHeight="1">
      <c r="A1" s="238" t="s">
        <v>171</v>
      </c>
    </row>
    <row r="2" spans="1:15" ht="23.25" customHeight="1">
      <c r="A2" s="43" t="s">
        <v>225</v>
      </c>
      <c r="C2" s="156"/>
      <c r="D2" s="153"/>
      <c r="E2" s="4"/>
      <c r="G2" s="3"/>
      <c r="H2" s="3"/>
      <c r="I2" s="3"/>
    </row>
    <row r="3" spans="1:15" ht="12.75" customHeight="1">
      <c r="A3" s="6"/>
      <c r="B3" s="80" t="s">
        <v>4</v>
      </c>
      <c r="C3" s="311">
        <v>2</v>
      </c>
      <c r="D3" s="81" t="str">
        <f>IF(C3=1,B4,B5)</f>
        <v>Residential</v>
      </c>
      <c r="E3" s="240"/>
      <c r="G3" s="82"/>
      <c r="H3" s="82"/>
      <c r="I3" s="82"/>
      <c r="J3" s="82"/>
      <c r="K3" s="82"/>
      <c r="L3" s="82"/>
      <c r="M3" s="82"/>
      <c r="N3" s="82"/>
      <c r="O3" s="82"/>
    </row>
    <row r="4" spans="1:15" ht="12.75" customHeight="1">
      <c r="A4" s="83">
        <v>1</v>
      </c>
      <c r="B4" s="8" t="s">
        <v>139</v>
      </c>
      <c r="C4" s="9"/>
      <c r="D4" s="10"/>
      <c r="E4" s="4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>
      <c r="A5" s="83">
        <v>2</v>
      </c>
      <c r="B5" s="8" t="s">
        <v>140</v>
      </c>
      <c r="C5" s="10"/>
      <c r="D5" s="10"/>
      <c r="E5" s="4"/>
      <c r="G5" s="3"/>
      <c r="H5" s="3"/>
      <c r="I5" s="3"/>
      <c r="J5" s="3"/>
      <c r="K5" s="3"/>
      <c r="L5" s="3"/>
      <c r="M5" s="3"/>
      <c r="N5" s="3"/>
      <c r="O5" s="3"/>
    </row>
    <row r="6" spans="1:15" ht="23.25" customHeight="1">
      <c r="A6" s="43" t="s">
        <v>224</v>
      </c>
      <c r="C6" s="156"/>
      <c r="D6" s="153"/>
      <c r="E6" s="4"/>
      <c r="G6" s="3"/>
      <c r="H6" s="3"/>
      <c r="I6" s="3"/>
    </row>
    <row r="7" spans="1:15" ht="12.75" customHeight="1">
      <c r="A7" s="6"/>
      <c r="B7" s="11" t="s">
        <v>4</v>
      </c>
      <c r="C7" s="312">
        <v>1</v>
      </c>
      <c r="D7" s="12" t="str">
        <f>VLOOKUP($C$7,$A$12:$D$63,2)</f>
        <v>U.S. average</v>
      </c>
      <c r="E7" s="13"/>
      <c r="G7" s="3"/>
      <c r="H7" s="3"/>
      <c r="I7" s="3"/>
    </row>
    <row r="8" spans="1:15" ht="12.75" customHeight="1">
      <c r="A8" s="6"/>
      <c r="B8" s="241" t="s">
        <v>133</v>
      </c>
      <c r="C8" s="139">
        <f>VLOOKUP($C$7,$A$12:$F$63,IF(C3=1,3,5))</f>
        <v>0.11509999999999999</v>
      </c>
      <c r="D8" s="70" t="s">
        <v>131</v>
      </c>
      <c r="E8" s="13"/>
      <c r="G8" s="3"/>
      <c r="H8" s="3"/>
      <c r="I8" s="3"/>
    </row>
    <row r="9" spans="1:15" ht="12.75" customHeight="1">
      <c r="A9" s="6"/>
      <c r="B9" s="241" t="s">
        <v>117</v>
      </c>
      <c r="C9" s="148">
        <f>VLOOKUP($C$7,$A$12:$F$63,IF(C3=1,4,6))</f>
        <v>1.079</v>
      </c>
      <c r="D9" s="70" t="s">
        <v>132</v>
      </c>
      <c r="E9" s="13"/>
      <c r="G9" s="3"/>
      <c r="H9" s="3"/>
      <c r="I9" s="3"/>
    </row>
    <row r="10" spans="1:15" ht="12.75" customHeight="1">
      <c r="A10" s="6"/>
      <c r="B10" s="242" t="s">
        <v>220</v>
      </c>
      <c r="C10" s="147">
        <f>IF(C3=1,D66,E66)</f>
        <v>8.3699999999999992</v>
      </c>
      <c r="D10" s="71" t="s">
        <v>90</v>
      </c>
      <c r="E10" s="13"/>
      <c r="G10" s="3"/>
      <c r="H10" s="3"/>
      <c r="I10" s="3"/>
    </row>
    <row r="11" spans="1:15" ht="36">
      <c r="A11" s="6"/>
      <c r="B11" s="243"/>
      <c r="C11" s="244" t="s">
        <v>75</v>
      </c>
      <c r="D11" s="244" t="s">
        <v>134</v>
      </c>
      <c r="E11" s="244" t="s">
        <v>182</v>
      </c>
      <c r="F11" s="244" t="s">
        <v>183</v>
      </c>
      <c r="G11" s="3"/>
      <c r="H11" s="3"/>
      <c r="I11" s="3"/>
    </row>
    <row r="12" spans="1:15" ht="12.75" customHeight="1">
      <c r="A12" s="245">
        <v>1</v>
      </c>
      <c r="B12" s="246" t="s">
        <v>56</v>
      </c>
      <c r="C12" s="247">
        <v>9.9699999999999997E-2</v>
      </c>
      <c r="D12" s="247">
        <v>0.89100000000000001</v>
      </c>
      <c r="E12" s="247">
        <v>0.11509999999999999</v>
      </c>
      <c r="F12" s="247">
        <v>1.079</v>
      </c>
    </row>
    <row r="13" spans="1:15" ht="12.75" customHeight="1">
      <c r="A13" s="245">
        <f>A12+1</f>
        <v>2</v>
      </c>
      <c r="B13" s="246" t="s">
        <v>5</v>
      </c>
      <c r="C13" s="247">
        <v>0.10390000000000001</v>
      </c>
      <c r="D13" s="247">
        <v>1.3340000000000001</v>
      </c>
      <c r="E13" s="247">
        <v>0.1118</v>
      </c>
      <c r="F13" s="247">
        <v>2.1469999999999998</v>
      </c>
    </row>
    <row r="14" spans="1:15" ht="12.75" customHeight="1">
      <c r="A14" s="245">
        <f t="shared" ref="A14:A63" si="0">A13+1</f>
        <v>3</v>
      </c>
      <c r="B14" s="246" t="s">
        <v>6</v>
      </c>
      <c r="C14" s="247">
        <v>0.15090000000000001</v>
      </c>
      <c r="D14" s="247">
        <v>0.85</v>
      </c>
      <c r="E14" s="247">
        <v>0.17610000000000001</v>
      </c>
      <c r="F14" s="247">
        <v>0.94100000000000006</v>
      </c>
      <c r="G14" s="3"/>
    </row>
    <row r="15" spans="1:15" ht="12.75" customHeight="1">
      <c r="A15" s="245">
        <f t="shared" si="0"/>
        <v>4</v>
      </c>
      <c r="B15" s="246" t="s">
        <v>7</v>
      </c>
      <c r="C15" s="247">
        <v>9.6300000000000011E-2</v>
      </c>
      <c r="D15" s="247">
        <v>1.042</v>
      </c>
      <c r="E15" s="247">
        <v>0.1119</v>
      </c>
      <c r="F15" s="247">
        <v>2.274</v>
      </c>
      <c r="G15" s="3"/>
    </row>
    <row r="16" spans="1:15" ht="12.75" customHeight="1">
      <c r="A16" s="245">
        <f t="shared" si="0"/>
        <v>5</v>
      </c>
      <c r="B16" s="246" t="s">
        <v>8</v>
      </c>
      <c r="C16" s="247">
        <v>7.5399999999999995E-2</v>
      </c>
      <c r="D16" s="247">
        <v>1.145</v>
      </c>
      <c r="E16" s="247">
        <v>8.8599999999999998E-2</v>
      </c>
      <c r="F16" s="247">
        <v>2.1559999999999997</v>
      </c>
      <c r="G16" s="3"/>
    </row>
    <row r="17" spans="1:7" ht="12.75" customHeight="1">
      <c r="A17" s="245">
        <f t="shared" si="0"/>
        <v>6</v>
      </c>
      <c r="B17" s="246" t="s">
        <v>9</v>
      </c>
      <c r="C17" s="247">
        <v>0.14119999999999999</v>
      </c>
      <c r="D17" s="247">
        <v>0.90500000000000003</v>
      </c>
      <c r="E17" s="247">
        <v>0.1527</v>
      </c>
      <c r="F17" s="247">
        <v>1.133</v>
      </c>
      <c r="G17" s="3"/>
    </row>
    <row r="18" spans="1:7" ht="12.75" customHeight="1">
      <c r="A18" s="245">
        <f t="shared" si="0"/>
        <v>7</v>
      </c>
      <c r="B18" s="246" t="s">
        <v>10</v>
      </c>
      <c r="C18" s="247">
        <v>9.4600000000000004E-2</v>
      </c>
      <c r="D18" s="247">
        <v>0.92100000000000004</v>
      </c>
      <c r="E18" s="247">
        <v>0.1133</v>
      </c>
      <c r="F18" s="247">
        <v>1.3109999999999999</v>
      </c>
      <c r="G18" s="3"/>
    </row>
    <row r="19" spans="1:7" ht="12.75" customHeight="1">
      <c r="A19" s="245">
        <f t="shared" si="0"/>
        <v>8</v>
      </c>
      <c r="B19" s="246" t="s">
        <v>11</v>
      </c>
      <c r="C19" s="247">
        <v>0.1555</v>
      </c>
      <c r="D19" s="247">
        <v>0.91600000000000004</v>
      </c>
      <c r="E19" s="247">
        <v>0.1804</v>
      </c>
      <c r="F19" s="247">
        <v>1.859</v>
      </c>
      <c r="G19" s="3"/>
    </row>
    <row r="20" spans="1:7" ht="12.75" customHeight="1">
      <c r="A20" s="245">
        <f t="shared" si="0"/>
        <v>9</v>
      </c>
      <c r="B20" s="246" t="s">
        <v>12</v>
      </c>
      <c r="C20" s="247">
        <v>0.1072</v>
      </c>
      <c r="D20" s="247">
        <v>1.5009999999999999</v>
      </c>
      <c r="E20" s="247">
        <v>0.1371</v>
      </c>
      <c r="F20" s="247">
        <v>2.206</v>
      </c>
      <c r="G20" s="3"/>
    </row>
    <row r="21" spans="1:7" ht="12.75" customHeight="1">
      <c r="A21" s="245">
        <f t="shared" si="0"/>
        <v>10</v>
      </c>
      <c r="B21" s="246" t="s">
        <v>135</v>
      </c>
      <c r="C21" s="247">
        <v>0.1303</v>
      </c>
      <c r="D21" s="247">
        <v>1.248</v>
      </c>
      <c r="E21" s="247">
        <v>0.13589999999999999</v>
      </c>
      <c r="F21" s="247">
        <v>1.9350000000000001</v>
      </c>
    </row>
    <row r="22" spans="1:7" ht="12.75" customHeight="1">
      <c r="A22" s="245">
        <f t="shared" si="0"/>
        <v>11</v>
      </c>
      <c r="B22" s="246" t="s">
        <v>13</v>
      </c>
      <c r="C22" s="247">
        <v>9.9499999999999991E-2</v>
      </c>
      <c r="D22" s="247">
        <v>1.0489999999999999</v>
      </c>
      <c r="E22" s="247">
        <v>0.1174</v>
      </c>
      <c r="F22" s="247">
        <v>2.3959999999999999</v>
      </c>
      <c r="G22" s="3"/>
    </row>
    <row r="23" spans="1:7" ht="12.75" customHeight="1">
      <c r="A23" s="245">
        <f t="shared" si="0"/>
        <v>12</v>
      </c>
      <c r="B23" s="246" t="s">
        <v>14</v>
      </c>
      <c r="C23" s="247">
        <v>0.1</v>
      </c>
      <c r="D23" s="247">
        <v>1.264</v>
      </c>
      <c r="E23" s="247">
        <v>0.11259999999999999</v>
      </c>
      <c r="F23" s="247">
        <v>2.6949999999999998</v>
      </c>
      <c r="G23" s="3"/>
    </row>
    <row r="24" spans="1:7" ht="12.75" customHeight="1">
      <c r="A24" s="245">
        <f t="shared" si="0"/>
        <v>13</v>
      </c>
      <c r="B24" s="246" t="s">
        <v>15</v>
      </c>
      <c r="C24" s="247">
        <v>0.31769999999999998</v>
      </c>
      <c r="D24" s="247">
        <v>4.5200000000000005</v>
      </c>
      <c r="E24" s="247">
        <v>0.3367</v>
      </c>
      <c r="F24" s="247">
        <v>5.57</v>
      </c>
      <c r="G24" s="3"/>
    </row>
    <row r="25" spans="1:7" ht="12.75" customHeight="1">
      <c r="A25" s="245">
        <f t="shared" si="0"/>
        <v>14</v>
      </c>
      <c r="B25" s="246" t="s">
        <v>16</v>
      </c>
      <c r="C25" s="247">
        <v>6.5000000000000002E-2</v>
      </c>
      <c r="D25" s="247">
        <v>0.83200000000000007</v>
      </c>
      <c r="E25" s="247">
        <v>8.09E-2</v>
      </c>
      <c r="F25" s="247">
        <v>1.0070000000000001</v>
      </c>
      <c r="G25" s="3"/>
    </row>
    <row r="26" spans="1:7" ht="12.75" customHeight="1">
      <c r="A26" s="245">
        <f t="shared" si="0"/>
        <v>15</v>
      </c>
      <c r="B26" s="246" t="s">
        <v>17</v>
      </c>
      <c r="C26" s="247">
        <v>8.6999999999999994E-2</v>
      </c>
      <c r="D26" s="247">
        <v>1.2609999999999999</v>
      </c>
      <c r="E26" s="247">
        <v>0.1164</v>
      </c>
      <c r="F26" s="247">
        <v>1.6160000000000001</v>
      </c>
      <c r="G26" s="3"/>
    </row>
    <row r="27" spans="1:7" ht="12.75" customHeight="1">
      <c r="A27" s="245">
        <f t="shared" si="0"/>
        <v>16</v>
      </c>
      <c r="B27" s="246" t="s">
        <v>18</v>
      </c>
      <c r="C27" s="247">
        <v>8.72E-2</v>
      </c>
      <c r="D27" s="247">
        <v>1.0070000000000001</v>
      </c>
      <c r="E27" s="247">
        <v>9.98E-2</v>
      </c>
      <c r="F27" s="247">
        <v>1.6079999999999999</v>
      </c>
      <c r="G27" s="3"/>
    </row>
    <row r="28" spans="1:7" ht="12.75" customHeight="1">
      <c r="A28" s="245">
        <f t="shared" si="0"/>
        <v>17</v>
      </c>
      <c r="B28" s="246" t="s">
        <v>19</v>
      </c>
      <c r="C28" s="247">
        <v>8.0100000000000005E-2</v>
      </c>
      <c r="D28" s="247">
        <v>0.92300000000000004</v>
      </c>
      <c r="E28" s="247">
        <v>0.10580000000000001</v>
      </c>
      <c r="F28" s="247">
        <v>1.7269999999999999</v>
      </c>
      <c r="G28" s="3"/>
    </row>
    <row r="29" spans="1:7" ht="12.75" customHeight="1">
      <c r="A29" s="245">
        <f t="shared" si="0"/>
        <v>18</v>
      </c>
      <c r="B29" s="246" t="s">
        <v>20</v>
      </c>
      <c r="C29" s="247">
        <v>8.8699999999999987E-2</v>
      </c>
      <c r="D29" s="247">
        <v>1.3130000000000002</v>
      </c>
      <c r="E29" s="247">
        <v>0.106</v>
      </c>
      <c r="F29" s="247">
        <v>1.9750000000000001</v>
      </c>
      <c r="G29" s="3"/>
    </row>
    <row r="30" spans="1:7" ht="12.75" customHeight="1">
      <c r="A30" s="245">
        <f t="shared" si="0"/>
        <v>19</v>
      </c>
      <c r="B30" s="246" t="s">
        <v>21</v>
      </c>
      <c r="C30" s="247">
        <v>8.4199999999999997E-2</v>
      </c>
      <c r="D30" s="247">
        <v>1.1080000000000001</v>
      </c>
      <c r="E30" s="247">
        <v>9.06E-2</v>
      </c>
      <c r="F30" s="247">
        <v>2.069</v>
      </c>
      <c r="G30" s="3"/>
    </row>
    <row r="31" spans="1:7" ht="12.75" customHeight="1">
      <c r="A31" s="245">
        <f t="shared" si="0"/>
        <v>20</v>
      </c>
      <c r="B31" s="246" t="s">
        <v>22</v>
      </c>
      <c r="C31" s="247">
        <v>8.5299999999999987E-2</v>
      </c>
      <c r="D31" s="247">
        <v>0.95199999999999996</v>
      </c>
      <c r="E31" s="247">
        <v>8.9700000000000002E-2</v>
      </c>
      <c r="F31" s="247">
        <v>1.7289999999999999</v>
      </c>
      <c r="G31" s="3"/>
    </row>
    <row r="32" spans="1:7" ht="12.75" customHeight="1">
      <c r="A32" s="245">
        <f t="shared" si="0"/>
        <v>21</v>
      </c>
      <c r="B32" s="246" t="s">
        <v>23</v>
      </c>
      <c r="C32" s="247">
        <v>0.12279999999999999</v>
      </c>
      <c r="D32" s="247">
        <v>1.0539999999999998</v>
      </c>
      <c r="E32" s="247">
        <v>0.1545</v>
      </c>
      <c r="F32" s="247">
        <v>1.6839999999999999</v>
      </c>
      <c r="G32" s="3"/>
    </row>
    <row r="33" spans="1:7" ht="12.75" customHeight="1">
      <c r="A33" s="245">
        <f t="shared" si="0"/>
        <v>22</v>
      </c>
      <c r="B33" s="246" t="s">
        <v>24</v>
      </c>
      <c r="C33" s="247">
        <v>0.115</v>
      </c>
      <c r="D33" s="247">
        <v>1.1869999999999998</v>
      </c>
      <c r="E33" s="247">
        <v>0.13650000000000001</v>
      </c>
      <c r="F33" s="247">
        <v>1.9100000000000001</v>
      </c>
      <c r="G33" s="3"/>
    </row>
    <row r="34" spans="1:7" ht="12.75" customHeight="1">
      <c r="A34" s="245">
        <f t="shared" si="0"/>
        <v>23</v>
      </c>
      <c r="B34" s="246" t="s">
        <v>25</v>
      </c>
      <c r="C34" s="247">
        <v>0.14560000000000001</v>
      </c>
      <c r="D34" s="247">
        <v>1.073</v>
      </c>
      <c r="E34" s="247">
        <v>0.1482</v>
      </c>
      <c r="F34" s="247">
        <v>1.6329999999999998</v>
      </c>
      <c r="G34" s="3"/>
    </row>
    <row r="35" spans="1:7" ht="12.75" customHeight="1">
      <c r="A35" s="245">
        <f t="shared" si="0"/>
        <v>24</v>
      </c>
      <c r="B35" s="246" t="s">
        <v>26</v>
      </c>
      <c r="C35" s="247">
        <v>0.10349999999999999</v>
      </c>
      <c r="D35" s="247">
        <v>1.1400000000000001</v>
      </c>
      <c r="E35" s="247">
        <v>0.13109999999999999</v>
      </c>
      <c r="F35" s="247">
        <v>1.5580000000000001</v>
      </c>
      <c r="G35" s="3"/>
    </row>
    <row r="36" spans="1:7" ht="12.75" customHeight="1">
      <c r="A36" s="245">
        <f t="shared" si="0"/>
        <v>25</v>
      </c>
      <c r="B36" s="246" t="s">
        <v>27</v>
      </c>
      <c r="C36" s="247">
        <v>8.7599999999999997E-2</v>
      </c>
      <c r="D36" s="247">
        <v>0.87100000000000011</v>
      </c>
      <c r="E36" s="247">
        <v>0.11</v>
      </c>
      <c r="F36" s="247">
        <v>1.24</v>
      </c>
      <c r="G36" s="3"/>
    </row>
    <row r="37" spans="1:7" ht="12.75" customHeight="1">
      <c r="A37" s="245">
        <f t="shared" si="0"/>
        <v>26</v>
      </c>
      <c r="B37" s="246" t="s">
        <v>28</v>
      </c>
      <c r="C37" s="247">
        <v>9.5000000000000001E-2</v>
      </c>
      <c r="D37" s="247">
        <v>0.73799999999999999</v>
      </c>
      <c r="E37" s="247">
        <v>0.1023</v>
      </c>
      <c r="F37" s="247">
        <v>1.3919999999999999</v>
      </c>
      <c r="G37" s="3"/>
    </row>
    <row r="38" spans="1:7" ht="12.75" customHeight="1">
      <c r="A38" s="245">
        <f t="shared" si="0"/>
        <v>27</v>
      </c>
      <c r="B38" s="246" t="s">
        <v>29</v>
      </c>
      <c r="C38" s="247">
        <v>8.2500000000000004E-2</v>
      </c>
      <c r="D38" s="247">
        <v>1.3180000000000001</v>
      </c>
      <c r="E38" s="247">
        <v>9.9600000000000008E-2</v>
      </c>
      <c r="F38" s="247">
        <v>2.669</v>
      </c>
      <c r="G38" s="3"/>
    </row>
    <row r="39" spans="1:7" ht="12.75" customHeight="1">
      <c r="A39" s="245">
        <f t="shared" si="0"/>
        <v>28</v>
      </c>
      <c r="B39" s="246" t="s">
        <v>30</v>
      </c>
      <c r="C39" s="247">
        <v>9.1400000000000009E-2</v>
      </c>
      <c r="D39" s="247">
        <v>1.014</v>
      </c>
      <c r="E39" s="247">
        <v>9.6799999999999997E-2</v>
      </c>
      <c r="F39" s="247">
        <v>1.2269999999999999</v>
      </c>
      <c r="G39" s="3"/>
    </row>
    <row r="40" spans="1:7" ht="12.75" customHeight="1">
      <c r="A40" s="245">
        <f t="shared" si="0"/>
        <v>29</v>
      </c>
      <c r="B40" s="246" t="s">
        <v>31</v>
      </c>
      <c r="C40" s="247">
        <v>8.1300000000000011E-2</v>
      </c>
      <c r="D40" s="247">
        <v>0.74</v>
      </c>
      <c r="E40" s="247">
        <v>9.2399999999999996E-2</v>
      </c>
      <c r="F40" s="247">
        <v>1.577</v>
      </c>
      <c r="G40" s="3"/>
    </row>
    <row r="41" spans="1:7" ht="12.75" customHeight="1">
      <c r="A41" s="245">
        <f t="shared" si="0"/>
        <v>30</v>
      </c>
      <c r="B41" s="246" t="s">
        <v>32</v>
      </c>
      <c r="C41" s="247">
        <v>9.0500000000000011E-2</v>
      </c>
      <c r="D41" s="247">
        <v>0.80700000000000005</v>
      </c>
      <c r="E41" s="247">
        <v>0.11689999999999999</v>
      </c>
      <c r="F41" s="247">
        <v>1.403</v>
      </c>
      <c r="G41" s="3"/>
    </row>
    <row r="42" spans="1:7" ht="12.75" customHeight="1">
      <c r="A42" s="245">
        <f t="shared" si="0"/>
        <v>31</v>
      </c>
      <c r="B42" s="246" t="s">
        <v>33</v>
      </c>
      <c r="C42" s="247">
        <v>0.14099999999999999</v>
      </c>
      <c r="D42" s="247">
        <v>1.383</v>
      </c>
      <c r="E42" s="247">
        <v>0.16500000000000001</v>
      </c>
      <c r="F42" s="247">
        <v>1.889</v>
      </c>
      <c r="G42" s="3"/>
    </row>
    <row r="43" spans="1:7" ht="12.75" customHeight="1">
      <c r="A43" s="245">
        <f t="shared" si="0"/>
        <v>32</v>
      </c>
      <c r="B43" s="246" t="s">
        <v>34</v>
      </c>
      <c r="C43" s="247">
        <v>0.13720000000000002</v>
      </c>
      <c r="D43" s="247">
        <v>1.036</v>
      </c>
      <c r="E43" s="247">
        <v>0.16339999999999999</v>
      </c>
      <c r="F43" s="247">
        <v>1.464</v>
      </c>
      <c r="G43" s="3"/>
    </row>
    <row r="44" spans="1:7" ht="12.75" customHeight="1">
      <c r="A44" s="245">
        <f t="shared" si="0"/>
        <v>33</v>
      </c>
      <c r="B44" s="246" t="s">
        <v>35</v>
      </c>
      <c r="C44" s="247">
        <v>8.8800000000000004E-2</v>
      </c>
      <c r="D44" s="247">
        <v>0.89300000000000002</v>
      </c>
      <c r="E44" s="247">
        <v>0.10970000000000001</v>
      </c>
      <c r="F44" s="247">
        <v>1.458</v>
      </c>
      <c r="G44" s="3"/>
    </row>
    <row r="45" spans="1:7" ht="12.75" customHeight="1">
      <c r="A45" s="245">
        <f t="shared" si="0"/>
        <v>34</v>
      </c>
      <c r="B45" s="246" t="s">
        <v>36</v>
      </c>
      <c r="C45" s="247">
        <v>0.161</v>
      </c>
      <c r="D45" s="247">
        <v>0.86099999999999999</v>
      </c>
      <c r="E45" s="247">
        <v>0.18289999999999998</v>
      </c>
      <c r="F45" s="247">
        <v>1.966</v>
      </c>
      <c r="G45" s="3"/>
    </row>
    <row r="46" spans="1:7" ht="12.75" customHeight="1">
      <c r="A46" s="245">
        <f t="shared" si="0"/>
        <v>35</v>
      </c>
      <c r="B46" s="246" t="s">
        <v>37</v>
      </c>
      <c r="C46" s="247">
        <v>8.1199999999999994E-2</v>
      </c>
      <c r="D46" s="247">
        <v>1.0529999999999999</v>
      </c>
      <c r="E46" s="247">
        <v>0.10220000000000001</v>
      </c>
      <c r="F46" s="247">
        <v>1.9989999999999999</v>
      </c>
      <c r="G46" s="3"/>
    </row>
    <row r="47" spans="1:7" ht="12.75" customHeight="1">
      <c r="A47" s="245">
        <f t="shared" si="0"/>
        <v>36</v>
      </c>
      <c r="B47" s="246" t="s">
        <v>38</v>
      </c>
      <c r="C47" s="247">
        <v>7.5600000000000001E-2</v>
      </c>
      <c r="D47" s="247">
        <v>0.85199999999999998</v>
      </c>
      <c r="E47" s="247">
        <v>8.3299999999999999E-2</v>
      </c>
      <c r="F47" s="247">
        <v>1.484</v>
      </c>
      <c r="G47" s="3"/>
    </row>
    <row r="48" spans="1:7" ht="12.75" customHeight="1">
      <c r="A48" s="245">
        <f t="shared" si="0"/>
        <v>37</v>
      </c>
      <c r="B48" s="246" t="s">
        <v>39</v>
      </c>
      <c r="C48" s="247">
        <v>9.6600000000000005E-2</v>
      </c>
      <c r="D48" s="247">
        <v>0.93100000000000005</v>
      </c>
      <c r="E48" s="247">
        <v>0.11349999999999999</v>
      </c>
      <c r="F48" s="247">
        <v>2.3210000000000002</v>
      </c>
      <c r="G48" s="3"/>
    </row>
    <row r="49" spans="1:7" ht="12.75" customHeight="1">
      <c r="A49" s="245">
        <f t="shared" si="0"/>
        <v>38</v>
      </c>
      <c r="B49" s="246" t="s">
        <v>40</v>
      </c>
      <c r="C49" s="247">
        <v>7.7199999999999991E-2</v>
      </c>
      <c r="D49" s="247">
        <v>1.7109999999999999</v>
      </c>
      <c r="E49" s="247">
        <v>9.3299999999999994E-2</v>
      </c>
      <c r="F49" s="247">
        <v>2.694</v>
      </c>
      <c r="G49" s="3"/>
    </row>
    <row r="50" spans="1:7" ht="12.75" customHeight="1">
      <c r="A50" s="245">
        <f t="shared" si="0"/>
        <v>39</v>
      </c>
      <c r="B50" s="246" t="s">
        <v>41</v>
      </c>
      <c r="C50" s="247">
        <v>8.1600000000000006E-2</v>
      </c>
      <c r="D50" s="247">
        <v>1.0489999999999999</v>
      </c>
      <c r="E50" s="247">
        <v>9.4800000000000009E-2</v>
      </c>
      <c r="F50" s="247">
        <v>1.5409999999999999</v>
      </c>
      <c r="G50" s="3"/>
    </row>
    <row r="51" spans="1:7" ht="12.75" customHeight="1">
      <c r="A51" s="245">
        <f t="shared" si="0"/>
        <v>40</v>
      </c>
      <c r="B51" s="246" t="s">
        <v>42</v>
      </c>
      <c r="C51" s="247">
        <v>0.1009</v>
      </c>
      <c r="D51" s="247">
        <v>1.198</v>
      </c>
      <c r="E51" s="247">
        <v>0.1328</v>
      </c>
      <c r="F51" s="247">
        <v>1.988</v>
      </c>
      <c r="G51" s="3"/>
    </row>
    <row r="52" spans="1:7" ht="12.75" customHeight="1">
      <c r="A52" s="245">
        <f t="shared" si="0"/>
        <v>41</v>
      </c>
      <c r="B52" s="246" t="s">
        <v>43</v>
      </c>
      <c r="C52" s="247">
        <v>0.1265</v>
      </c>
      <c r="D52" s="247">
        <v>1.7989999999999999</v>
      </c>
      <c r="E52" s="247">
        <v>0.1482</v>
      </c>
      <c r="F52" s="247">
        <v>2.0270000000000001</v>
      </c>
      <c r="G52" s="3"/>
    </row>
    <row r="53" spans="1:7" ht="12.75" customHeight="1">
      <c r="A53" s="245">
        <f t="shared" si="0"/>
        <v>42</v>
      </c>
      <c r="B53" s="246" t="s">
        <v>44</v>
      </c>
      <c r="C53" s="247">
        <v>9.3399999999999997E-2</v>
      </c>
      <c r="D53" s="247">
        <v>0.94299999999999995</v>
      </c>
      <c r="E53" s="247">
        <v>0.1108</v>
      </c>
      <c r="F53" s="247">
        <v>2.4279999999999999</v>
      </c>
      <c r="G53" s="3"/>
    </row>
    <row r="54" spans="1:7" ht="12.75" customHeight="1">
      <c r="A54" s="245">
        <f t="shared" si="0"/>
        <v>43</v>
      </c>
      <c r="B54" s="246" t="s">
        <v>45</v>
      </c>
      <c r="C54" s="247">
        <v>7.7800000000000008E-2</v>
      </c>
      <c r="D54" s="247">
        <v>0.86199999999999988</v>
      </c>
      <c r="E54" s="247">
        <v>9.0800000000000006E-2</v>
      </c>
      <c r="F54" s="247">
        <v>1.4079999999999999</v>
      </c>
      <c r="G54" s="3"/>
    </row>
    <row r="55" spans="1:7" ht="12.75" customHeight="1">
      <c r="A55" s="245">
        <f t="shared" si="0"/>
        <v>44</v>
      </c>
      <c r="B55" s="246" t="s">
        <v>46</v>
      </c>
      <c r="C55" s="247">
        <v>0.10099999999999999</v>
      </c>
      <c r="D55" s="247">
        <v>1.083</v>
      </c>
      <c r="E55" s="247">
        <v>9.8800000000000013E-2</v>
      </c>
      <c r="F55" s="247">
        <v>1.823</v>
      </c>
      <c r="G55" s="3"/>
    </row>
    <row r="56" spans="1:7" ht="12.75" customHeight="1">
      <c r="A56" s="245">
        <f t="shared" si="0"/>
        <v>45</v>
      </c>
      <c r="B56" s="246" t="s">
        <v>47</v>
      </c>
      <c r="C56" s="247">
        <v>9.0299999999999991E-2</v>
      </c>
      <c r="D56" s="247">
        <v>0.80399999999999994</v>
      </c>
      <c r="E56" s="247">
        <v>0.113</v>
      </c>
      <c r="F56" s="247">
        <v>1.8050000000000002</v>
      </c>
      <c r="G56" s="3"/>
    </row>
    <row r="57" spans="1:7" ht="12.75" customHeight="1">
      <c r="A57" s="245">
        <f t="shared" si="0"/>
        <v>46</v>
      </c>
      <c r="B57" s="246" t="s">
        <v>48</v>
      </c>
      <c r="C57" s="247">
        <v>7.3300000000000004E-2</v>
      </c>
      <c r="D57" s="247">
        <v>0.73099999999999998</v>
      </c>
      <c r="E57" s="247">
        <v>8.8800000000000004E-2</v>
      </c>
      <c r="F57" s="247">
        <v>0.99600000000000011</v>
      </c>
      <c r="G57" s="3"/>
    </row>
    <row r="58" spans="1:7" ht="12.75" customHeight="1">
      <c r="A58" s="245">
        <f t="shared" si="0"/>
        <v>47</v>
      </c>
      <c r="B58" s="246" t="s">
        <v>49</v>
      </c>
      <c r="C58" s="247">
        <v>0.13900000000000001</v>
      </c>
      <c r="D58" s="247">
        <v>1.399</v>
      </c>
      <c r="E58" s="247">
        <v>0.16159999999999999</v>
      </c>
      <c r="F58" s="247">
        <v>2.4989999999999997</v>
      </c>
      <c r="G58" s="3"/>
    </row>
    <row r="59" spans="1:7" ht="12.75" customHeight="1">
      <c r="A59" s="245">
        <f t="shared" si="0"/>
        <v>48</v>
      </c>
      <c r="B59" s="246" t="s">
        <v>50</v>
      </c>
      <c r="C59" s="247">
        <v>7.8700000000000006E-2</v>
      </c>
      <c r="D59" s="247">
        <v>1.0130000000000001</v>
      </c>
      <c r="E59" s="247">
        <v>0.1061</v>
      </c>
      <c r="F59" s="247">
        <v>2.0489999999999999</v>
      </c>
      <c r="G59" s="3"/>
    </row>
    <row r="60" spans="1:7" ht="12.75" customHeight="1">
      <c r="A60" s="245">
        <f t="shared" si="0"/>
        <v>49</v>
      </c>
      <c r="B60" s="246" t="s">
        <v>51</v>
      </c>
      <c r="C60" s="247">
        <v>7.4999999999999997E-2</v>
      </c>
      <c r="D60" s="247">
        <v>1.163</v>
      </c>
      <c r="E60" s="247">
        <v>8.199999999999999E-2</v>
      </c>
      <c r="F60" s="247">
        <v>1.6039999999999999</v>
      </c>
      <c r="G60" s="3"/>
    </row>
    <row r="61" spans="1:7" ht="12.75" customHeight="1">
      <c r="A61" s="245">
        <f t="shared" si="0"/>
        <v>50</v>
      </c>
      <c r="B61" s="246" t="s">
        <v>52</v>
      </c>
      <c r="C61" s="247">
        <v>8.0600000000000005E-2</v>
      </c>
      <c r="D61" s="247">
        <v>1.147</v>
      </c>
      <c r="E61" s="247">
        <v>9.2600000000000002E-2</v>
      </c>
      <c r="F61" s="247">
        <v>1.802</v>
      </c>
      <c r="G61" s="3"/>
    </row>
    <row r="62" spans="1:7" ht="12.75" customHeight="1">
      <c r="A62" s="245">
        <f t="shared" si="0"/>
        <v>51</v>
      </c>
      <c r="B62" s="246" t="s">
        <v>53</v>
      </c>
      <c r="C62" s="247">
        <v>0.1048</v>
      </c>
      <c r="D62" s="247">
        <v>0.82499999999999996</v>
      </c>
      <c r="E62" s="247">
        <v>0.13009999999999999</v>
      </c>
      <c r="F62" s="247">
        <v>1.462</v>
      </c>
      <c r="G62" s="3"/>
    </row>
    <row r="63" spans="1:7" ht="12.75" customHeight="1">
      <c r="A63" s="245">
        <f t="shared" si="0"/>
        <v>52</v>
      </c>
      <c r="B63" s="246" t="s">
        <v>54</v>
      </c>
      <c r="C63" s="247">
        <v>7.6700000000000004E-2</v>
      </c>
      <c r="D63" s="247">
        <v>0.88400000000000001</v>
      </c>
      <c r="E63" s="247">
        <v>8.9399999999999993E-2</v>
      </c>
      <c r="F63" s="247">
        <v>1.542</v>
      </c>
      <c r="G63" s="3"/>
    </row>
    <row r="64" spans="1:7" ht="12.75" customHeight="1">
      <c r="C64" s="14"/>
      <c r="D64" s="15"/>
      <c r="E64" s="132"/>
    </row>
    <row r="65" spans="1:15" ht="12.75" customHeight="1">
      <c r="C65" s="55"/>
      <c r="D65" s="244" t="s">
        <v>139</v>
      </c>
      <c r="E65" s="244" t="s">
        <v>140</v>
      </c>
      <c r="F65" s="132"/>
    </row>
    <row r="66" spans="1:15" ht="12.75" customHeight="1">
      <c r="A66" s="2"/>
      <c r="B66" s="8" t="s">
        <v>219</v>
      </c>
      <c r="C66" s="55"/>
      <c r="D66" s="249">
        <v>6.98</v>
      </c>
      <c r="E66" s="249">
        <v>8.3699999999999992</v>
      </c>
      <c r="F66" s="132" t="s">
        <v>90</v>
      </c>
      <c r="H66" s="3"/>
      <c r="I66" s="3"/>
    </row>
    <row r="67" spans="1:15" ht="33" customHeight="1">
      <c r="A67" s="43" t="s">
        <v>122</v>
      </c>
      <c r="C67" s="155"/>
      <c r="D67" s="153"/>
      <c r="E67" s="4"/>
      <c r="G67" s="3"/>
      <c r="H67" s="3"/>
      <c r="I67" s="3"/>
      <c r="J67" s="3"/>
      <c r="K67" s="3"/>
      <c r="L67" s="3"/>
      <c r="M67" s="3"/>
      <c r="N67" s="3"/>
      <c r="O67" s="3"/>
    </row>
    <row r="68" spans="1:15" s="132" customFormat="1" ht="12.75" customHeight="1">
      <c r="A68" s="250"/>
      <c r="B68" s="8" t="s">
        <v>88</v>
      </c>
      <c r="C68" s="251">
        <v>100000</v>
      </c>
      <c r="D68" s="132" t="s">
        <v>83</v>
      </c>
    </row>
    <row r="69" spans="1:15" s="132" customFormat="1" ht="12.75" customHeight="1">
      <c r="A69" s="250"/>
      <c r="B69" s="8" t="s">
        <v>89</v>
      </c>
      <c r="C69" s="251">
        <v>3413</v>
      </c>
      <c r="D69" s="132" t="s">
        <v>83</v>
      </c>
    </row>
    <row r="70" spans="1:15" ht="33" customHeight="1">
      <c r="A70" s="43" t="s">
        <v>221</v>
      </c>
      <c r="C70" s="55"/>
      <c r="D70" s="153"/>
      <c r="E70" s="4"/>
      <c r="G70" s="3"/>
      <c r="H70" s="3"/>
      <c r="I70" s="3"/>
    </row>
    <row r="71" spans="1:15" ht="14.25" customHeight="1">
      <c r="A71" s="43"/>
      <c r="B71" s="154">
        <v>0.04</v>
      </c>
      <c r="C71" s="155"/>
      <c r="D71" s="153"/>
      <c r="E71" s="4"/>
      <c r="G71" s="3"/>
      <c r="H71" s="3"/>
      <c r="I71" s="3"/>
    </row>
    <row r="72" spans="1:15" ht="33" customHeight="1">
      <c r="A72" s="43" t="s">
        <v>222</v>
      </c>
      <c r="C72" s="156"/>
      <c r="D72" s="153"/>
      <c r="E72" s="4"/>
      <c r="G72" s="3"/>
      <c r="H72" s="3"/>
      <c r="I72" s="3"/>
      <c r="J72" s="3"/>
      <c r="K72" s="3"/>
      <c r="L72" s="3"/>
      <c r="M72" s="3"/>
      <c r="N72" s="3"/>
      <c r="O72" s="3"/>
    </row>
    <row r="73" spans="1:15" s="3" customFormat="1" ht="14.25" customHeight="1">
      <c r="B73" s="13" t="s">
        <v>65</v>
      </c>
      <c r="C73" s="9"/>
      <c r="D73" s="157">
        <v>1.54</v>
      </c>
      <c r="E73" s="13" t="s">
        <v>66</v>
      </c>
    </row>
    <row r="74" spans="1:15" s="3" customFormat="1" ht="14.25" customHeight="1">
      <c r="B74" s="13" t="s">
        <v>129</v>
      </c>
      <c r="C74" s="9"/>
      <c r="D74" s="158">
        <v>11.7</v>
      </c>
      <c r="E74" s="13" t="s">
        <v>130</v>
      </c>
    </row>
    <row r="75" spans="1:15" s="10" customFormat="1" ht="14.25" customHeight="1">
      <c r="B75" s="16" t="s">
        <v>67</v>
      </c>
      <c r="C75" s="9"/>
      <c r="D75" s="159">
        <v>11244</v>
      </c>
      <c r="E75" s="13" t="s">
        <v>123</v>
      </c>
      <c r="F75" s="60"/>
      <c r="G75" s="61"/>
      <c r="H75" s="61"/>
      <c r="I75" s="61"/>
      <c r="J75" s="62"/>
    </row>
    <row r="76" spans="1:15" s="10" customFormat="1" ht="14.25" customHeight="1">
      <c r="B76" s="16" t="s">
        <v>124</v>
      </c>
      <c r="C76" s="9"/>
      <c r="D76" s="159">
        <v>10347</v>
      </c>
      <c r="E76" s="13" t="s">
        <v>123</v>
      </c>
      <c r="F76" s="60"/>
      <c r="G76" s="61"/>
      <c r="H76" s="61"/>
      <c r="I76" s="61"/>
      <c r="J76" s="62"/>
    </row>
    <row r="77" spans="1:15" s="10" customFormat="1" ht="20.100000000000001" customHeight="1">
      <c r="B77" s="160" t="s">
        <v>223</v>
      </c>
      <c r="C77" s="9"/>
      <c r="D77" s="7"/>
      <c r="E77" s="13"/>
      <c r="F77" s="60"/>
      <c r="G77" s="63"/>
      <c r="H77" s="63"/>
      <c r="I77" s="63"/>
      <c r="J77" s="62"/>
    </row>
    <row r="78" spans="1:15" s="64" customFormat="1" ht="14.25" customHeight="1">
      <c r="B78" s="16"/>
      <c r="C78" s="65" t="s">
        <v>125</v>
      </c>
      <c r="D78" s="195">
        <f>RESULTS!K16/D75</f>
        <v>0</v>
      </c>
      <c r="E78" s="16" t="s">
        <v>80</v>
      </c>
      <c r="F78" s="66" t="s">
        <v>126</v>
      </c>
      <c r="G78" s="196" t="str">
        <f>IF(D78&lt;0.95,("reduction of not driving your car for "&amp;IF(D78*365&lt;0.5,"less than 1",ROUND(D78*365,0))&amp;IF(D78*365&lt;1.5," day"," days")),"of "&amp;ROUND(D78,IF(D78&lt;9.5,1,0))&amp;IF(D78&lt;1.05," car"," cars"))</f>
        <v>reduction of not driving your car for less than 1 day</v>
      </c>
      <c r="H78" s="16"/>
      <c r="M78" s="67"/>
      <c r="N78" s="16"/>
    </row>
    <row r="79" spans="1:15" s="64" customFormat="1" ht="14.25" customHeight="1">
      <c r="B79" s="16"/>
      <c r="C79" s="65" t="s">
        <v>127</v>
      </c>
      <c r="D79" s="195">
        <f>RESULTS!K16/D76</f>
        <v>0</v>
      </c>
      <c r="E79" s="16" t="s">
        <v>128</v>
      </c>
      <c r="G79" s="16" t="str">
        <f>"planting "&amp;IF(D79&gt;=1,ROUND(D79,0),IF(D79&gt;=0.1,ROUND(D79,1),IF(D79&gt;=0.01,ROUND(D79,2),ROUND(D79,3))))&amp;" acre(s) of trees"</f>
        <v>planting 0 acre(s) of trees</v>
      </c>
      <c r="I79" s="68"/>
      <c r="J79" s="69"/>
      <c r="L79" s="16"/>
    </row>
    <row r="80" spans="1:15" ht="21" customHeight="1">
      <c r="A80" s="252"/>
      <c r="B80" s="253"/>
      <c r="C80" s="254"/>
      <c r="D80" s="254"/>
      <c r="E80" s="255"/>
      <c r="F80" s="255"/>
      <c r="G80" s="255"/>
      <c r="H80" s="255"/>
      <c r="I80" s="255"/>
      <c r="J80" s="255"/>
      <c r="K80" s="255"/>
      <c r="L80" s="255"/>
      <c r="M80" s="255"/>
      <c r="N80" s="3"/>
      <c r="O80" s="3"/>
    </row>
    <row r="81" spans="1:15" s="256" customFormat="1" ht="21" customHeight="1">
      <c r="A81" s="42" t="s">
        <v>76</v>
      </c>
      <c r="B81" s="152"/>
      <c r="C81" s="239"/>
      <c r="D81" s="239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s="256" customFormat="1" ht="12.75" customHeight="1">
      <c r="A82" s="55"/>
      <c r="B82" s="149" t="s">
        <v>136</v>
      </c>
      <c r="C82" s="516" t="s">
        <v>335</v>
      </c>
      <c r="D82" s="407"/>
      <c r="E82" s="407"/>
      <c r="F82" s="407"/>
      <c r="G82" s="407"/>
      <c r="H82" s="407"/>
      <c r="I82" s="407"/>
      <c r="J82" s="220"/>
      <c r="K82" s="150"/>
    </row>
    <row r="83" spans="1:15" s="256" customFormat="1" ht="12.75" customHeight="1">
      <c r="A83" s="55"/>
      <c r="B83" s="149"/>
      <c r="C83" s="516" t="s">
        <v>336</v>
      </c>
      <c r="D83" s="407"/>
      <c r="E83" s="407"/>
      <c r="F83" s="407"/>
      <c r="G83" s="407"/>
      <c r="H83" s="407"/>
      <c r="I83" s="407"/>
      <c r="J83" s="407"/>
      <c r="K83" s="150"/>
    </row>
    <row r="84" spans="1:15" s="256" customFormat="1" ht="12.75" customHeight="1">
      <c r="A84" s="55"/>
      <c r="B84" s="149" t="s">
        <v>137</v>
      </c>
      <c r="C84" s="516" t="s">
        <v>335</v>
      </c>
      <c r="D84" s="407"/>
      <c r="E84" s="407"/>
      <c r="F84" s="407"/>
      <c r="G84" s="407"/>
      <c r="H84" s="407"/>
      <c r="I84" s="407"/>
      <c r="J84" s="229"/>
      <c r="K84" s="229"/>
    </row>
    <row r="85" spans="1:15" s="256" customFormat="1" ht="12.75" customHeight="1">
      <c r="A85" s="55"/>
      <c r="B85" s="149"/>
      <c r="C85" s="516" t="s">
        <v>337</v>
      </c>
      <c r="D85" s="407"/>
      <c r="E85" s="407"/>
      <c r="F85" s="407"/>
      <c r="G85" s="407"/>
      <c r="H85" s="407"/>
      <c r="I85" s="407"/>
      <c r="J85" s="407"/>
      <c r="K85" s="151"/>
    </row>
    <row r="86" spans="1:15" s="256" customFormat="1" ht="12.75" customHeight="1">
      <c r="A86" s="55"/>
      <c r="B86" s="149" t="s">
        <v>60</v>
      </c>
      <c r="C86" s="17" t="s">
        <v>332</v>
      </c>
      <c r="D86" s="257"/>
      <c r="E86" s="132"/>
      <c r="F86" s="132"/>
      <c r="G86" s="132"/>
      <c r="H86" s="132"/>
      <c r="I86" s="132"/>
      <c r="J86" s="258"/>
    </row>
    <row r="87" spans="1:15" s="256" customFormat="1" ht="12.75" customHeight="1">
      <c r="A87" s="55"/>
      <c r="B87" s="149" t="s">
        <v>61</v>
      </c>
      <c r="C87" s="17" t="s">
        <v>68</v>
      </c>
      <c r="D87" s="257"/>
      <c r="E87" s="132"/>
      <c r="F87" s="132"/>
      <c r="G87" s="132"/>
      <c r="H87" s="132"/>
      <c r="I87" s="132"/>
      <c r="J87" s="258"/>
    </row>
    <row r="88" spans="1:15" s="256" customFormat="1" ht="12.75" customHeight="1">
      <c r="A88" s="55"/>
      <c r="B88" s="149" t="s">
        <v>62</v>
      </c>
      <c r="C88" s="17" t="s">
        <v>334</v>
      </c>
      <c r="D88" s="257"/>
      <c r="E88" s="132"/>
      <c r="F88" s="132"/>
      <c r="G88" s="132"/>
      <c r="H88" s="132"/>
      <c r="I88" s="132"/>
      <c r="J88" s="258"/>
    </row>
    <row r="89" spans="1:15" s="256" customFormat="1" ht="12.75" customHeight="1">
      <c r="A89" s="55"/>
      <c r="B89" s="149" t="s">
        <v>63</v>
      </c>
      <c r="C89" s="516" t="s">
        <v>333</v>
      </c>
      <c r="D89" s="517"/>
      <c r="E89" s="517"/>
      <c r="F89" s="150"/>
      <c r="G89" s="132"/>
      <c r="H89" s="132"/>
      <c r="I89" s="132"/>
      <c r="J89" s="258"/>
    </row>
    <row r="90" spans="1:15" ht="12.75" customHeight="1">
      <c r="B90" s="259"/>
      <c r="C90" s="257"/>
      <c r="D90" s="257"/>
      <c r="E90" s="132"/>
      <c r="F90" s="132"/>
      <c r="G90" s="132"/>
      <c r="H90" s="132"/>
    </row>
  </sheetData>
  <sheetProtection sheet="1" objects="1" scenarios="1"/>
  <mergeCells count="5">
    <mergeCell ref="C84:I84"/>
    <mergeCell ref="C82:I82"/>
    <mergeCell ref="C83:J83"/>
    <mergeCell ref="C89:E89"/>
    <mergeCell ref="C85:J85"/>
  </mergeCells>
  <phoneticPr fontId="0" type="noConversion"/>
  <hyperlinks>
    <hyperlink ref="C89" r:id="rId1" display="- EPA Greenhouse Gas Equivalencies Calculator, 2010"/>
    <hyperlink ref="C83" r:id="rId2" display="- US Department of Energy, Electric Power Monthly, average retail price of electricity by sector &amp; state, September 2010"/>
    <hyperlink ref="C85" r:id="rId3" display="- US Department of Energy, Natural Gas Monthly, Tables 18 &amp; 19, September 2010"/>
    <hyperlink ref="C82:I82" r:id="rId4" display="- National average: US Department of Energy, Annual Energy Outlook 2012 (Early Release), (converted from 2010 to 2011 dollars)"/>
    <hyperlink ref="C84:I84" r:id="rId5" display="- National average: US Department of Energy, Annual Energy Outlook 2012 (Early Release), (converted from 2010 to 2011 dollars)"/>
    <hyperlink ref="C83:J83" r:id="rId6" display="- State rates: US Department of Energy, Electric Power Monthly, Table 5.6B, November 2011 edition (with data through August 2011)"/>
    <hyperlink ref="C85:J85" r:id="rId7" display="- State rates: US Department of Energy, Natural Gas Monthly, Tables 18 &amp; 19, October 2011 edition (with data through August 2011)"/>
  </hyperlinks>
  <pageMargins left="0.75" right="0.75" top="0.75" bottom="0.75" header="0.5" footer="0.5"/>
  <pageSetup scale="49" fitToHeight="2" orientation="portrait" r:id="rId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B1:E48"/>
  <sheetViews>
    <sheetView showGridLines="0" showRowColHeaders="0" workbookViewId="0">
      <selection activeCell="B6" sqref="B6"/>
    </sheetView>
  </sheetViews>
  <sheetFormatPr defaultColWidth="25.28515625" defaultRowHeight="12.75"/>
  <cols>
    <col min="1" max="1" width="1.7109375" style="40" customWidth="1"/>
    <col min="2" max="2" width="35.7109375" style="40" customWidth="1"/>
    <col min="3" max="3" width="24" style="40" customWidth="1"/>
    <col min="4" max="4" width="25.5703125" style="40" customWidth="1"/>
    <col min="5" max="5" width="78.7109375" style="40" customWidth="1"/>
    <col min="6" max="16384" width="25.28515625" style="40"/>
  </cols>
  <sheetData>
    <row r="1" spans="2:5" ht="27.95" customHeight="1">
      <c r="B1" s="5" t="s">
        <v>234</v>
      </c>
    </row>
    <row r="2" spans="2:5">
      <c r="B2" s="45"/>
    </row>
    <row r="3" spans="2:5">
      <c r="B3" s="202" t="s">
        <v>362</v>
      </c>
    </row>
    <row r="4" spans="2:5">
      <c r="B4" s="40" t="s">
        <v>218</v>
      </c>
    </row>
    <row r="6" spans="2:5" ht="25.5">
      <c r="B6" s="41" t="s">
        <v>59</v>
      </c>
      <c r="C6" s="41" t="s">
        <v>57</v>
      </c>
      <c r="D6" s="41" t="s">
        <v>58</v>
      </c>
      <c r="E6" s="41" t="s">
        <v>94</v>
      </c>
    </row>
    <row r="7" spans="2:5">
      <c r="B7" s="118" t="s">
        <v>256</v>
      </c>
      <c r="C7" s="119" t="s">
        <v>252</v>
      </c>
      <c r="D7" s="120">
        <v>38169</v>
      </c>
      <c r="E7" s="318" t="s">
        <v>192</v>
      </c>
    </row>
    <row r="8" spans="2:5">
      <c r="B8" s="118" t="s">
        <v>144</v>
      </c>
      <c r="C8" s="119" t="s">
        <v>280</v>
      </c>
      <c r="D8" s="120">
        <v>40544</v>
      </c>
      <c r="E8" s="319" t="s">
        <v>189</v>
      </c>
    </row>
    <row r="9" spans="2:5">
      <c r="B9" s="118" t="s">
        <v>146</v>
      </c>
      <c r="C9" s="208" t="s">
        <v>355</v>
      </c>
      <c r="D9" s="120">
        <v>41183</v>
      </c>
      <c r="E9" s="319" t="s">
        <v>190</v>
      </c>
    </row>
    <row r="10" spans="2:5">
      <c r="B10" s="118" t="s">
        <v>71</v>
      </c>
      <c r="C10" s="208" t="s">
        <v>306</v>
      </c>
      <c r="D10" s="120">
        <v>40928</v>
      </c>
      <c r="E10" s="319" t="s">
        <v>191</v>
      </c>
    </row>
    <row r="11" spans="2:5">
      <c r="B11" s="118" t="s">
        <v>70</v>
      </c>
      <c r="C11" s="119" t="s">
        <v>281</v>
      </c>
      <c r="D11" s="120">
        <v>39566</v>
      </c>
      <c r="E11" s="319" t="s">
        <v>187</v>
      </c>
    </row>
    <row r="12" spans="2:5">
      <c r="B12" s="118" t="s">
        <v>69</v>
      </c>
      <c r="C12" s="119" t="s">
        <v>281</v>
      </c>
      <c r="D12" s="120">
        <v>39566</v>
      </c>
      <c r="E12" s="319" t="s">
        <v>193</v>
      </c>
    </row>
    <row r="13" spans="2:5">
      <c r="B13" s="118" t="s">
        <v>145</v>
      </c>
      <c r="C13" s="119" t="s">
        <v>281</v>
      </c>
      <c r="D13" s="120">
        <v>39566</v>
      </c>
      <c r="E13" s="319" t="s">
        <v>193</v>
      </c>
    </row>
    <row r="14" spans="2:5">
      <c r="B14" s="46"/>
      <c r="C14" s="46"/>
      <c r="D14" s="47"/>
    </row>
    <row r="15" spans="2:5">
      <c r="B15" s="46"/>
      <c r="C15" s="46"/>
      <c r="D15" s="48"/>
    </row>
    <row r="16" spans="2:5">
      <c r="C16" s="46"/>
      <c r="D16" s="48"/>
    </row>
    <row r="17" spans="2:4">
      <c r="C17" s="46"/>
      <c r="D17" s="48"/>
    </row>
    <row r="18" spans="2:4">
      <c r="C18" s="46"/>
      <c r="D18" s="48"/>
    </row>
    <row r="19" spans="2:4">
      <c r="C19" s="46"/>
      <c r="D19" s="48"/>
    </row>
    <row r="20" spans="2:4">
      <c r="C20" s="46"/>
    </row>
    <row r="21" spans="2:4">
      <c r="C21" s="46"/>
    </row>
    <row r="22" spans="2:4">
      <c r="C22" s="46"/>
    </row>
    <row r="23" spans="2:4">
      <c r="C23" s="46"/>
    </row>
    <row r="24" spans="2:4">
      <c r="C24" s="46"/>
    </row>
    <row r="25" spans="2:4">
      <c r="B25" s="46"/>
      <c r="C25" s="46"/>
    </row>
    <row r="26" spans="2:4">
      <c r="B26" s="46"/>
      <c r="C26" s="46"/>
    </row>
    <row r="27" spans="2:4">
      <c r="B27" s="46"/>
      <c r="C27" s="46"/>
    </row>
    <row r="28" spans="2:4">
      <c r="B28" s="46"/>
      <c r="C28" s="46"/>
    </row>
    <row r="29" spans="2:4">
      <c r="B29" s="46"/>
      <c r="C29" s="46"/>
    </row>
    <row r="30" spans="2:4">
      <c r="B30" s="46"/>
      <c r="C30" s="46"/>
    </row>
    <row r="31" spans="2:4">
      <c r="B31" s="46"/>
      <c r="C31" s="46"/>
    </row>
    <row r="32" spans="2:4">
      <c r="B32" s="46"/>
      <c r="C32" s="46"/>
    </row>
    <row r="33" spans="2:3">
      <c r="B33" s="46"/>
      <c r="C33" s="46"/>
    </row>
    <row r="34" spans="2:3">
      <c r="B34" s="46"/>
      <c r="C34" s="46"/>
    </row>
    <row r="35" spans="2:3">
      <c r="B35" s="46"/>
      <c r="C35" s="46"/>
    </row>
    <row r="36" spans="2:3">
      <c r="B36" s="46"/>
      <c r="C36" s="46"/>
    </row>
    <row r="37" spans="2:3">
      <c r="B37" s="46"/>
      <c r="C37" s="46"/>
    </row>
    <row r="38" spans="2:3">
      <c r="B38" s="46"/>
      <c r="C38" s="46"/>
    </row>
    <row r="39" spans="2:3">
      <c r="B39" s="46"/>
      <c r="C39" s="46"/>
    </row>
    <row r="40" spans="2:3">
      <c r="B40" s="46"/>
      <c r="C40" s="46"/>
    </row>
    <row r="41" spans="2:3">
      <c r="B41" s="46"/>
      <c r="C41" s="46"/>
    </row>
    <row r="42" spans="2:3">
      <c r="B42" s="46"/>
      <c r="C42" s="46"/>
    </row>
    <row r="43" spans="2:3">
      <c r="B43" s="46"/>
      <c r="C43" s="46"/>
    </row>
    <row r="44" spans="2:3">
      <c r="B44" s="46"/>
      <c r="C44" s="46"/>
    </row>
    <row r="45" spans="2:3">
      <c r="B45" s="46"/>
      <c r="C45" s="46"/>
    </row>
    <row r="46" spans="2:3">
      <c r="B46" s="46"/>
      <c r="C46" s="46"/>
    </row>
    <row r="47" spans="2:3">
      <c r="B47" s="46"/>
      <c r="C47" s="46"/>
    </row>
    <row r="48" spans="2:3">
      <c r="B48" s="46"/>
      <c r="C48" s="46"/>
    </row>
  </sheetData>
  <sheetProtection sheet="1" objects="1" scenarios="1"/>
  <phoneticPr fontId="12" type="noConversion"/>
  <hyperlinks>
    <hyperlink ref="E7" r:id="rId1"/>
    <hyperlink ref="E8" r:id="rId2"/>
    <hyperlink ref="E10" r:id="rId3"/>
    <hyperlink ref="E11" r:id="rId4"/>
    <hyperlink ref="E12" r:id="rId5"/>
    <hyperlink ref="E13" r:id="rId6"/>
    <hyperlink ref="E9" r:id="rId7"/>
  </hyperlinks>
  <pageMargins left="0.75" right="0.75" top="0.75" bottom="0.75" header="0.5" footer="0.5"/>
  <pageSetup scale="89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INPUTS</vt:lpstr>
      <vt:lpstr>RESULTS</vt:lpstr>
      <vt:lpstr>Air Purifier Calcs</vt:lpstr>
      <vt:lpstr>Clothes Washer Calcs</vt:lpstr>
      <vt:lpstr>Dehumidifer Calcs</vt:lpstr>
      <vt:lpstr>Dishwasher Calcs</vt:lpstr>
      <vt:lpstr>Refrigerator Calcs</vt:lpstr>
      <vt:lpstr>Compact Refrigerator Calcs</vt:lpstr>
      <vt:lpstr>Freezer Calcs</vt:lpstr>
      <vt:lpstr>General Assumptions</vt:lpstr>
      <vt:lpstr>About This Calculator</vt:lpstr>
      <vt:lpstr>INPUTS!Print_Area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emerald</dc:creator>
  <cp:lastModifiedBy>South Fl. Water Mgmnt District</cp:lastModifiedBy>
  <cp:lastPrinted>2012-04-27T15:04:35Z</cp:lastPrinted>
  <dcterms:created xsi:type="dcterms:W3CDTF">2004-07-12T13:20:55Z</dcterms:created>
  <dcterms:modified xsi:type="dcterms:W3CDTF">2013-06-03T13:45:25Z</dcterms:modified>
</cp:coreProperties>
</file>