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30" tabRatio="936"/>
  </bookViews>
  <sheets>
    <sheet name="header_tank" sheetId="3" r:id="rId1"/>
    <sheet name="TN_in_out" sheetId="17" r:id="rId2"/>
    <sheet name="in_out" sheetId="2" r:id="rId3"/>
    <sheet name="water_column" sheetId="1" r:id="rId4"/>
    <sheet name="SWX" sheetId="4" r:id="rId5"/>
    <sheet name="sed_total" sheetId="5" r:id="rId6"/>
    <sheet name="sed_pw" sheetId="6" r:id="rId7"/>
    <sheet name="phyto" sheetId="8" r:id="rId8"/>
    <sheet name="plants_algae" sheetId="9" r:id="rId9"/>
    <sheet name="EMV1.5 Dry" sheetId="7" r:id="rId10"/>
    <sheet name="EMV1.5 Wet" sheetId="10" r:id="rId11"/>
    <sheet name="EMV6.0 Dry" sheetId="11" r:id="rId12"/>
    <sheet name="EMV6.0 Wet" sheetId="12" r:id="rId13"/>
    <sheet name="SAV1.5 Dry" sheetId="13" r:id="rId14"/>
    <sheet name="SAV1.5 Wet" sheetId="14" r:id="rId15"/>
    <sheet name="SAV6.0 Dry" sheetId="15" r:id="rId16"/>
    <sheet name="SAV6.0 Wet" sheetId="16" r:id="rId17"/>
  </sheets>
  <definedNames>
    <definedName name="_xlnm._FilterDatabase" localSheetId="0" hidden="1">header_tank!$A$1:$M$9</definedName>
    <definedName name="_xlnm._FilterDatabase" localSheetId="1" hidden="1">TN_in_out!$A$1:$R$9</definedName>
    <definedName name="_xlnm._FilterDatabase" localSheetId="2" hidden="1">in_out!$A$1:$L$9</definedName>
    <definedName name="_xlnm._FilterDatabase" localSheetId="3" hidden="1">water_column!$A$1:$M$9</definedName>
    <definedName name="_xlnm._FilterDatabase" localSheetId="4" hidden="1">SWX!$A$1:$J$9</definedName>
    <definedName name="_xlnm._FilterDatabase" localSheetId="6" hidden="1">sed_pw!$A$1:$M$5</definedName>
    <definedName name="_xlnm._FilterDatabase" localSheetId="7" hidden="1">phyto!$A$1:$J$9</definedName>
  </definedNames>
  <calcPr calcId="144525"/>
</workbook>
</file>

<file path=xl/sharedStrings.xml><?xml version="1.0" encoding="utf-8"?>
<sst xmlns="http://schemas.openxmlformats.org/spreadsheetml/2006/main" count="1440" uniqueCount="167">
  <si>
    <t>vegetation</t>
  </si>
  <si>
    <t>HLR</t>
  </si>
  <si>
    <t>season</t>
  </si>
  <si>
    <t>TN_gN</t>
  </si>
  <si>
    <t>DON_gN</t>
  </si>
  <si>
    <t>NH4_gN</t>
  </si>
  <si>
    <t>NOX_gN</t>
  </si>
  <si>
    <t>DIN_gN</t>
  </si>
  <si>
    <t>PN_gN</t>
  </si>
  <si>
    <t>fDON</t>
  </si>
  <si>
    <t>fNH4</t>
  </si>
  <si>
    <t>fNOX</t>
  </si>
  <si>
    <t>fPN</t>
  </si>
  <si>
    <t>EMV</t>
  </si>
  <si>
    <t>A</t>
  </si>
  <si>
    <t>dry</t>
  </si>
  <si>
    <t>wet</t>
  </si>
  <si>
    <t>B</t>
  </si>
  <si>
    <t>SAV</t>
  </si>
  <si>
    <t>PLANT</t>
  </si>
  <si>
    <t>SEASON</t>
  </si>
  <si>
    <t>MTNHT</t>
  </si>
  <si>
    <t>MTNRAIN</t>
  </si>
  <si>
    <t>MTNOUT</t>
  </si>
  <si>
    <t>MDONHT</t>
  </si>
  <si>
    <t>MDONRAIN</t>
  </si>
  <si>
    <t>MDONOUT</t>
  </si>
  <si>
    <t>MDINHT</t>
  </si>
  <si>
    <t>MDINRAIN</t>
  </si>
  <si>
    <t>MDINOUT</t>
  </si>
  <si>
    <t>dTN_gseason</t>
  </si>
  <si>
    <t>dTN_gd</t>
  </si>
  <si>
    <t>dDON_gseason</t>
  </si>
  <si>
    <t>dDON_gd</t>
  </si>
  <si>
    <t>dDIN_gseason</t>
  </si>
  <si>
    <t>dDIN_gd</t>
  </si>
  <si>
    <t>fDONin</t>
  </si>
  <si>
    <t>fNH4in</t>
  </si>
  <si>
    <t>fNOXin</t>
  </si>
  <si>
    <t>fPNin</t>
  </si>
  <si>
    <t>DON_HLR</t>
  </si>
  <si>
    <t>DON_RAIN</t>
  </si>
  <si>
    <t>NH4_HLR</t>
  </si>
  <si>
    <t>NH4_RAIN</t>
  </si>
  <si>
    <t>NOX_HLR</t>
  </si>
  <si>
    <t>NOX_RAIN</t>
  </si>
  <si>
    <t>PN_HLR</t>
  </si>
  <si>
    <t>PN_RAIN</t>
  </si>
  <si>
    <t>fDONout</t>
  </si>
  <si>
    <t>fNH4out</t>
  </si>
  <si>
    <t>fNOXout</t>
  </si>
  <si>
    <t>fPNout</t>
  </si>
  <si>
    <t>DON_OUT</t>
  </si>
  <si>
    <t>NH_OUT</t>
  </si>
  <si>
    <t>NOX_OUT</t>
  </si>
  <si>
    <t>PN_OUT</t>
  </si>
  <si>
    <t>plant</t>
  </si>
  <si>
    <t>temp</t>
  </si>
  <si>
    <t>DOX</t>
  </si>
  <si>
    <t>N2X</t>
  </si>
  <si>
    <t>NH4X</t>
  </si>
  <si>
    <t>NOXX</t>
  </si>
  <si>
    <t>PO4X</t>
  </si>
  <si>
    <t>DONX</t>
  </si>
  <si>
    <t>C_gm2</t>
  </si>
  <si>
    <t>N_gm2</t>
  </si>
  <si>
    <t>P_gm2</t>
  </si>
  <si>
    <t>Csed_g</t>
  </si>
  <si>
    <t>Nsed_g</t>
  </si>
  <si>
    <t>Psed_g</t>
  </si>
  <si>
    <t>depth_code</t>
  </si>
  <si>
    <t>NH4_gNm2</t>
  </si>
  <si>
    <t>NOX_gNm2</t>
  </si>
  <si>
    <t>PO4_gNm2</t>
  </si>
  <si>
    <t>DON_gNm2</t>
  </si>
  <si>
    <t>TN_gNm2</t>
  </si>
  <si>
    <t>PO4_gN</t>
  </si>
  <si>
    <t>AvgOfCHL</t>
  </si>
  <si>
    <t>StDevOfCHL</t>
  </si>
  <si>
    <t>CCHL</t>
  </si>
  <si>
    <t>V_EMV</t>
  </si>
  <si>
    <t>V_SAV</t>
  </si>
  <si>
    <t>phyto_gC</t>
  </si>
  <si>
    <t>phyto_gN</t>
  </si>
  <si>
    <t>%Biomass</t>
  </si>
  <si>
    <t>C_ggdw</t>
  </si>
  <si>
    <t>N_ggdw</t>
  </si>
  <si>
    <t>B_gdwm2</t>
  </si>
  <si>
    <t>B_gCm2</t>
  </si>
  <si>
    <t>B_gNm2</t>
  </si>
  <si>
    <t>B_gN</t>
  </si>
  <si>
    <t>P_gCm2d</t>
  </si>
  <si>
    <t>P_gNd</t>
  </si>
  <si>
    <t>EMV_ALG_B</t>
  </si>
  <si>
    <t>EMV_PLANT</t>
  </si>
  <si>
    <t>SAV_ALG_B</t>
  </si>
  <si>
    <t>SAV_PLANT_B</t>
  </si>
  <si>
    <t>EMV_ALG_P</t>
  </si>
  <si>
    <t>EMV_PLANT_P</t>
  </si>
  <si>
    <t>SAV_ALG_P</t>
  </si>
  <si>
    <t>SAV_PLANT_P</t>
  </si>
  <si>
    <t>Utricularia</t>
  </si>
  <si>
    <t>Filamentous Algae + Periphyton</t>
  </si>
  <si>
    <t>Typha</t>
  </si>
  <si>
    <t>Eleocharis</t>
  </si>
  <si>
    <t>Bulrush</t>
  </si>
  <si>
    <t>Najas</t>
  </si>
  <si>
    <t>Chara</t>
  </si>
  <si>
    <t>N POOLS</t>
  </si>
  <si>
    <t>UNITS</t>
  </si>
  <si>
    <t>VALUE</t>
  </si>
  <si>
    <t>dN_gd</t>
  </si>
  <si>
    <t>Internal</t>
  </si>
  <si>
    <t>Total</t>
  </si>
  <si>
    <t>PHYTO</t>
  </si>
  <si>
    <t>g N</t>
  </si>
  <si>
    <t>Source-Sink</t>
  </si>
  <si>
    <t>Summary</t>
  </si>
  <si>
    <t>ALGAE</t>
  </si>
  <si>
    <t>PN</t>
  </si>
  <si>
    <t>DONw</t>
  </si>
  <si>
    <t>NH4w</t>
  </si>
  <si>
    <t>NOXsw</t>
  </si>
  <si>
    <t>DONs</t>
  </si>
  <si>
    <t>NH4s</t>
  </si>
  <si>
    <t>N2</t>
  </si>
  <si>
    <t>TOTAL</t>
  </si>
  <si>
    <t>RAIN</t>
  </si>
  <si>
    <t>OUT</t>
  </si>
  <si>
    <t>In vs Out</t>
  </si>
  <si>
    <t>DON</t>
  </si>
  <si>
    <t>NH4</t>
  </si>
  <si>
    <t>NOX</t>
  </si>
  <si>
    <t>INTERNAL</t>
  </si>
  <si>
    <t>gN</t>
  </si>
  <si>
    <t>gN_d</t>
  </si>
  <si>
    <t>BIOMASS</t>
  </si>
  <si>
    <t>turn_rate</t>
  </si>
  <si>
    <t>UPTAKE</t>
  </si>
  <si>
    <t>LOSS</t>
  </si>
  <si>
    <t>ALGAE &amp;</t>
  </si>
  <si>
    <t>days</t>
  </si>
  <si>
    <t>PERIPHYTON</t>
  </si>
  <si>
    <t>PLANTS</t>
  </si>
  <si>
    <t>SOURCES</t>
  </si>
  <si>
    <t>value</t>
  </si>
  <si>
    <t>SINKS</t>
  </si>
  <si>
    <t>PARAMETER</t>
  </si>
  <si>
    <t>phyto loss</t>
  </si>
  <si>
    <t>hydrolysis</t>
  </si>
  <si>
    <t>fLabile</t>
  </si>
  <si>
    <t>algae loss</t>
  </si>
  <si>
    <t>khydrol</t>
  </si>
  <si>
    <t>plant loss</t>
  </si>
  <si>
    <t>DIFFERENCE</t>
  </si>
  <si>
    <t>total</t>
  </si>
  <si>
    <t>SWX</t>
  </si>
  <si>
    <t>fhydrol</t>
  </si>
  <si>
    <t>photolysis</t>
  </si>
  <si>
    <t>kphotol</t>
  </si>
  <si>
    <t>ammonification</t>
  </si>
  <si>
    <t>kamm</t>
  </si>
  <si>
    <t>nitrification</t>
  </si>
  <si>
    <t>knit</t>
  </si>
  <si>
    <t>uptake</t>
  </si>
  <si>
    <t>fNH4up</t>
  </si>
  <si>
    <t>denitrification</t>
  </si>
</sst>
</file>

<file path=xl/styles.xml><?xml version="1.0" encoding="utf-8"?>
<styleSheet xmlns="http://schemas.openxmlformats.org/spreadsheetml/2006/main">
  <numFmts count="10">
    <numFmt numFmtId="176" formatCode="0.000"/>
    <numFmt numFmtId="177" formatCode="0.0000"/>
    <numFmt numFmtId="178" formatCode="0.0"/>
    <numFmt numFmtId="179" formatCode="_ * #,##0_ ;_ * \-#,##0_ ;_ * &quot;-&quot;_ ;_ @_ "/>
    <numFmt numFmtId="180" formatCode="0.00000"/>
    <numFmt numFmtId="44" formatCode="_(&quot;$&quot;* #,##0.00_);_(&quot;$&quot;* \(#,##0.00\);_(&quot;$&quot;* &quot;-&quot;??_);_(@_)"/>
    <numFmt numFmtId="181" formatCode="0.0%"/>
    <numFmt numFmtId="182" formatCode="_ * #,##0.00_ ;_ * \-#,##0.00_ ;_ * &quot;-&quot;??_ ;_ @_ "/>
    <numFmt numFmtId="42" formatCode="_(&quot;$&quot;* #,##0_);_(&quot;$&quot;* \(#,##0\);_(&quot;$&quot;* &quot;-&quot;_);_(@_)"/>
    <numFmt numFmtId="183" formatCode="0.0E+00"/>
  </numFmts>
  <fonts count="3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0" tint="-0.35"/>
      <name val="Calibri"/>
      <charset val="134"/>
      <scheme val="minor"/>
    </font>
    <font>
      <sz val="10"/>
      <color theme="0" tint="-0.35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70C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27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top" wrapText="1"/>
    </xf>
    <xf numFmtId="176" fontId="0" fillId="0" borderId="3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top" wrapText="1"/>
    </xf>
    <xf numFmtId="177" fontId="4" fillId="0" borderId="0" xfId="0" applyNumberFormat="1" applyFont="1" applyFill="1" applyBorder="1" applyAlignment="1">
      <alignment horizontal="center" vertical="top" wrapText="1"/>
    </xf>
    <xf numFmtId="180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176" fontId="8" fillId="0" borderId="3" xfId="0" applyNumberFormat="1" applyFon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180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top" wrapText="1"/>
    </xf>
    <xf numFmtId="0" fontId="0" fillId="2" borderId="0" xfId="0" applyFill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4" fillId="3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176" fontId="0" fillId="0" borderId="0" xfId="0" applyNumberFormat="1">
      <alignment vertical="center"/>
    </xf>
    <xf numFmtId="180" fontId="4" fillId="0" borderId="0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2" fontId="3" fillId="0" borderId="1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2" fontId="3" fillId="0" borderId="11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top" wrapText="1"/>
    </xf>
    <xf numFmtId="178" fontId="4" fillId="4" borderId="0" xfId="0" applyNumberFormat="1" applyFont="1" applyFill="1" applyBorder="1" applyAlignment="1">
      <alignment horizontal="center" vertical="top" wrapText="1"/>
    </xf>
    <xf numFmtId="2" fontId="4" fillId="4" borderId="0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4" fillId="5" borderId="0" xfId="0" applyFont="1" applyFill="1" applyBorder="1" applyAlignment="1">
      <alignment horizontal="center" vertical="top" wrapText="1"/>
    </xf>
    <xf numFmtId="178" fontId="4" fillId="5" borderId="0" xfId="0" applyNumberFormat="1" applyFont="1" applyFill="1" applyBorder="1" applyAlignment="1">
      <alignment horizontal="center" vertical="top" wrapText="1"/>
    </xf>
    <xf numFmtId="2" fontId="4" fillId="5" borderId="0" xfId="0" applyNumberFormat="1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4" fillId="6" borderId="0" xfId="0" applyFont="1" applyFill="1" applyBorder="1" applyAlignment="1">
      <alignment horizontal="center" vertical="top" wrapText="1"/>
    </xf>
    <xf numFmtId="178" fontId="4" fillId="6" borderId="0" xfId="0" applyNumberFormat="1" applyFont="1" applyFill="1" applyBorder="1" applyAlignment="1">
      <alignment horizontal="center" vertical="top" wrapText="1"/>
    </xf>
    <xf numFmtId="2" fontId="4" fillId="6" borderId="0" xfId="0" applyNumberFormat="1" applyFont="1" applyFill="1" applyBorder="1" applyAlignment="1">
      <alignment horizontal="center" vertical="top" wrapText="1"/>
    </xf>
    <xf numFmtId="0" fontId="0" fillId="6" borderId="0" xfId="0" applyFill="1" applyAlignment="1">
      <alignment horizontal="center" vertical="center"/>
    </xf>
    <xf numFmtId="0" fontId="4" fillId="7" borderId="0" xfId="0" applyFont="1" applyFill="1" applyBorder="1" applyAlignment="1">
      <alignment horizontal="center" vertical="top" wrapText="1"/>
    </xf>
    <xf numFmtId="178" fontId="4" fillId="7" borderId="0" xfId="0" applyNumberFormat="1" applyFont="1" applyFill="1" applyBorder="1" applyAlignment="1">
      <alignment horizontal="center" vertical="top" wrapText="1"/>
    </xf>
    <xf numFmtId="2" fontId="4" fillId="7" borderId="0" xfId="0" applyNumberFormat="1" applyFont="1" applyFill="1" applyBorder="1" applyAlignment="1">
      <alignment horizontal="center" vertical="top" wrapText="1"/>
    </xf>
    <xf numFmtId="0" fontId="0" fillId="7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top" wrapText="1"/>
    </xf>
    <xf numFmtId="176" fontId="4" fillId="4" borderId="0" xfId="0" applyNumberFormat="1" applyFont="1" applyFill="1" applyBorder="1" applyAlignment="1">
      <alignment horizontal="center" vertical="top" wrapText="1"/>
    </xf>
    <xf numFmtId="176" fontId="4" fillId="5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176" fontId="4" fillId="3" borderId="0" xfId="0" applyNumberFormat="1" applyFont="1" applyFill="1" applyBorder="1" applyAlignment="1">
      <alignment horizontal="center" vertical="top" wrapText="1"/>
    </xf>
    <xf numFmtId="176" fontId="4" fillId="7" borderId="0" xfId="0" applyNumberFormat="1" applyFont="1" applyFill="1" applyBorder="1" applyAlignment="1">
      <alignment horizontal="center" vertical="top" wrapText="1"/>
    </xf>
    <xf numFmtId="176" fontId="4" fillId="6" borderId="0" xfId="0" applyNumberFormat="1" applyFont="1" applyFill="1" applyBorder="1" applyAlignment="1">
      <alignment horizontal="center" vertical="top" wrapText="1"/>
    </xf>
    <xf numFmtId="177" fontId="10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0" fillId="4" borderId="0" xfId="0" applyNumberFormat="1" applyFill="1" applyBorder="1" applyAlignment="1">
      <alignment horizontal="center" vertical="center"/>
    </xf>
    <xf numFmtId="177" fontId="0" fillId="5" borderId="0" xfId="0" applyNumberFormat="1" applyFill="1" applyBorder="1" applyAlignment="1">
      <alignment horizontal="center" vertical="center"/>
    </xf>
    <xf numFmtId="177" fontId="0" fillId="6" borderId="0" xfId="0" applyNumberFormat="1" applyFill="1" applyBorder="1" applyAlignment="1">
      <alignment horizontal="center" vertical="center"/>
    </xf>
    <xf numFmtId="177" fontId="0" fillId="7" borderId="0" xfId="0" applyNumberFormat="1" applyFill="1" applyBorder="1" applyAlignment="1">
      <alignment horizontal="center" vertical="center"/>
    </xf>
    <xf numFmtId="181" fontId="0" fillId="4" borderId="0" xfId="0" applyNumberFormat="1" applyFill="1" applyBorder="1" applyAlignment="1">
      <alignment horizontal="center" vertical="center"/>
    </xf>
    <xf numFmtId="181" fontId="0" fillId="5" borderId="0" xfId="0" applyNumberFormat="1" applyFill="1" applyBorder="1" applyAlignment="1">
      <alignment horizontal="center" vertical="center"/>
    </xf>
    <xf numFmtId="181" fontId="0" fillId="6" borderId="0" xfId="0" applyNumberFormat="1" applyFill="1" applyBorder="1" applyAlignment="1">
      <alignment horizontal="center" vertical="center"/>
    </xf>
    <xf numFmtId="181" fontId="0" fillId="7" borderId="0" xfId="0" applyNumberForma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9" fillId="4" borderId="3" xfId="0" applyNumberFormat="1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center" vertical="center"/>
    </xf>
    <xf numFmtId="177" fontId="9" fillId="4" borderId="0" xfId="0" applyNumberFormat="1" applyFont="1" applyFill="1" applyBorder="1" applyAlignment="1">
      <alignment horizontal="center" vertical="center"/>
    </xf>
    <xf numFmtId="183" fontId="9" fillId="4" borderId="0" xfId="0" applyNumberFormat="1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/>
    </xf>
    <xf numFmtId="177" fontId="9" fillId="5" borderId="0" xfId="0" applyNumberFormat="1" applyFont="1" applyFill="1" applyBorder="1" applyAlignment="1">
      <alignment horizontal="center" vertical="center"/>
    </xf>
    <xf numFmtId="183" fontId="9" fillId="5" borderId="0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6" borderId="3" xfId="0" applyNumberFormat="1" applyFont="1" applyFill="1" applyBorder="1" applyAlignment="1">
      <alignment horizontal="center" vertical="center"/>
    </xf>
    <xf numFmtId="176" fontId="9" fillId="6" borderId="0" xfId="0" applyNumberFormat="1" applyFont="1" applyFill="1" applyBorder="1" applyAlignment="1">
      <alignment horizontal="center" vertical="center"/>
    </xf>
    <xf numFmtId="177" fontId="9" fillId="6" borderId="0" xfId="0" applyNumberFormat="1" applyFont="1" applyFill="1" applyBorder="1" applyAlignment="1">
      <alignment horizontal="center" vertical="center"/>
    </xf>
    <xf numFmtId="183" fontId="9" fillId="6" borderId="0" xfId="0" applyNumberFormat="1" applyFont="1" applyFill="1" applyBorder="1" applyAlignment="1">
      <alignment horizontal="center" vertical="center"/>
    </xf>
    <xf numFmtId="176" fontId="9" fillId="6" borderId="4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176" fontId="9" fillId="7" borderId="0" xfId="0" applyNumberFormat="1" applyFont="1" applyFill="1" applyBorder="1" applyAlignment="1">
      <alignment horizontal="center" vertical="center"/>
    </xf>
    <xf numFmtId="177" fontId="9" fillId="7" borderId="0" xfId="0" applyNumberFormat="1" applyFont="1" applyFill="1" applyBorder="1" applyAlignment="1">
      <alignment horizontal="center" vertical="center"/>
    </xf>
    <xf numFmtId="183" fontId="9" fillId="7" borderId="0" xfId="0" applyNumberFormat="1" applyFont="1" applyFill="1" applyBorder="1" applyAlignment="1">
      <alignment horizontal="center" vertical="center"/>
    </xf>
    <xf numFmtId="176" fontId="9" fillId="7" borderId="4" xfId="0" applyNumberFormat="1" applyFont="1" applyFill="1" applyBorder="1" applyAlignment="1">
      <alignment horizontal="center" vertical="center"/>
    </xf>
    <xf numFmtId="176" fontId="9" fillId="7" borderId="5" xfId="0" applyNumberFormat="1" applyFont="1" applyFill="1" applyBorder="1" applyAlignment="1">
      <alignment horizontal="center" vertical="center"/>
    </xf>
    <xf numFmtId="176" fontId="9" fillId="7" borderId="11" xfId="0" applyNumberFormat="1" applyFont="1" applyFill="1" applyBorder="1" applyAlignment="1">
      <alignment horizontal="center" vertical="center"/>
    </xf>
    <xf numFmtId="177" fontId="9" fillId="7" borderId="11" xfId="0" applyNumberFormat="1" applyFont="1" applyFill="1" applyBorder="1" applyAlignment="1">
      <alignment horizontal="center" vertical="center"/>
    </xf>
    <xf numFmtId="183" fontId="9" fillId="7" borderId="11" xfId="0" applyNumberFormat="1" applyFont="1" applyFill="1" applyBorder="1" applyAlignment="1">
      <alignment horizontal="center" vertical="center"/>
    </xf>
    <xf numFmtId="176" fontId="9" fillId="7" borderId="6" xfId="0" applyNumberFormat="1" applyFont="1" applyFill="1" applyBorder="1" applyAlignment="1">
      <alignment horizontal="center" vertical="center"/>
    </xf>
    <xf numFmtId="177" fontId="9" fillId="4" borderId="3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horizontal="center" vertical="center"/>
    </xf>
    <xf numFmtId="177" fontId="9" fillId="5" borderId="3" xfId="0" applyNumberFormat="1" applyFont="1" applyFill="1" applyBorder="1" applyAlignment="1">
      <alignment horizontal="center" vertical="center"/>
    </xf>
    <xf numFmtId="177" fontId="9" fillId="5" borderId="4" xfId="0" applyNumberFormat="1" applyFont="1" applyFill="1" applyBorder="1" applyAlignment="1">
      <alignment horizontal="center" vertical="center"/>
    </xf>
    <xf numFmtId="177" fontId="9" fillId="6" borderId="3" xfId="0" applyNumberFormat="1" applyFont="1" applyFill="1" applyBorder="1" applyAlignment="1">
      <alignment horizontal="center" vertical="center"/>
    </xf>
    <xf numFmtId="177" fontId="9" fillId="6" borderId="4" xfId="0" applyNumberFormat="1" applyFont="1" applyFill="1" applyBorder="1" applyAlignment="1">
      <alignment horizontal="center" vertical="center"/>
    </xf>
    <xf numFmtId="177" fontId="9" fillId="7" borderId="3" xfId="0" applyNumberFormat="1" applyFont="1" applyFill="1" applyBorder="1" applyAlignment="1">
      <alignment horizontal="center" vertical="center"/>
    </xf>
    <xf numFmtId="177" fontId="9" fillId="7" borderId="4" xfId="0" applyNumberFormat="1" applyFont="1" applyFill="1" applyBorder="1" applyAlignment="1">
      <alignment horizontal="center" vertical="center"/>
    </xf>
    <xf numFmtId="177" fontId="9" fillId="7" borderId="5" xfId="0" applyNumberFormat="1" applyFont="1" applyFill="1" applyBorder="1" applyAlignment="1">
      <alignment horizontal="center" vertical="center"/>
    </xf>
    <xf numFmtId="177" fontId="9" fillId="7" borderId="6" xfId="0" applyNumberFormat="1" applyFont="1" applyFill="1" applyBorder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8" fontId="0" fillId="5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8" fontId="0" fillId="6" borderId="0" xfId="0" applyNumberFormat="1" applyFill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178" fontId="0" fillId="7" borderId="0" xfId="0" applyNumberFormat="1" applyFill="1" applyAlignment="1">
      <alignment horizontal="center" vertical="center"/>
    </xf>
    <xf numFmtId="176" fontId="0" fillId="7" borderId="0" xfId="0" applyNumberFormat="1" applyFill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 wrapText="1"/>
    </xf>
    <xf numFmtId="181" fontId="4" fillId="4" borderId="0" xfId="0" applyNumberFormat="1" applyFont="1" applyFill="1" applyBorder="1" applyAlignment="1">
      <alignment horizontal="center" vertical="top" wrapText="1"/>
    </xf>
    <xf numFmtId="181" fontId="4" fillId="5" borderId="0" xfId="0" applyNumberFormat="1" applyFont="1" applyFill="1" applyBorder="1" applyAlignment="1">
      <alignment horizontal="center" vertical="top" wrapText="1"/>
    </xf>
    <xf numFmtId="181" fontId="4" fillId="6" borderId="0" xfId="0" applyNumberFormat="1" applyFont="1" applyFill="1" applyBorder="1" applyAlignment="1">
      <alignment horizontal="center" vertical="top" wrapText="1"/>
    </xf>
    <xf numFmtId="181" fontId="4" fillId="7" borderId="0" xfId="0" applyNumberFormat="1" applyFont="1" applyFill="1" applyBorder="1" applyAlignment="1">
      <alignment horizontal="center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60" zoomScaleNormal="60" workbookViewId="0">
      <selection activeCell="A1" sqref="A1"/>
    </sheetView>
  </sheetViews>
  <sheetFormatPr defaultColWidth="9.14285714285714" defaultRowHeight="15"/>
  <cols>
    <col min="1" max="1" width="11.6380952380952" style="2" customWidth="1"/>
    <col min="2" max="3" width="9.14285714285714" style="2"/>
    <col min="4" max="4" width="12.8571428571429" style="2"/>
    <col min="5" max="7" width="15.1047619047619" style="2" customWidth="1"/>
    <col min="8" max="9" width="12.8571428571429" style="2"/>
    <col min="10" max="13" width="12.8571428571429" style="168"/>
    <col min="14" max="15" width="12.8571428571429" style="2"/>
    <col min="17" max="17" width="11.7142857142857"/>
  </cols>
  <sheetData>
    <row r="1" ht="17" customHeight="1" spans="1:17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169" t="s">
        <v>9</v>
      </c>
      <c r="K1" s="169" t="s">
        <v>10</v>
      </c>
      <c r="L1" s="169" t="s">
        <v>11</v>
      </c>
      <c r="M1" s="169" t="s">
        <v>12</v>
      </c>
      <c r="O1" s="60"/>
      <c r="P1" s="60"/>
      <c r="Q1" s="60"/>
    </row>
    <row r="2" spans="1:16">
      <c r="A2" s="85" t="s">
        <v>13</v>
      </c>
      <c r="B2" s="85" t="s">
        <v>14</v>
      </c>
      <c r="C2" s="85" t="s">
        <v>15</v>
      </c>
      <c r="D2" s="106">
        <v>4.06867389630258</v>
      </c>
      <c r="E2" s="106">
        <v>3.55553997702591</v>
      </c>
      <c r="F2" s="106">
        <v>0.0697768403360715</v>
      </c>
      <c r="G2" s="106">
        <v>0.0124112373086133</v>
      </c>
      <c r="H2" s="106">
        <v>0.0821880776446848</v>
      </c>
      <c r="I2" s="106">
        <v>0.430945841631984</v>
      </c>
      <c r="J2" s="170">
        <v>0.88159816779544</v>
      </c>
      <c r="K2" s="170">
        <v>0.0170150507895034</v>
      </c>
      <c r="L2" s="170">
        <v>0.00300999698584827</v>
      </c>
      <c r="M2" s="170">
        <v>0.0983767844292068</v>
      </c>
      <c r="N2" s="19"/>
      <c r="O2" s="48"/>
      <c r="P2" s="48"/>
    </row>
    <row r="3" spans="1:16">
      <c r="A3" s="85" t="s">
        <v>13</v>
      </c>
      <c r="B3" s="85" t="s">
        <v>14</v>
      </c>
      <c r="C3" s="85" t="s">
        <v>16</v>
      </c>
      <c r="D3" s="106">
        <v>3.9668174828789</v>
      </c>
      <c r="E3" s="106">
        <v>3.3838326066792</v>
      </c>
      <c r="F3" s="106">
        <v>0.0834657759536488</v>
      </c>
      <c r="G3" s="106">
        <v>0.0104096895625644</v>
      </c>
      <c r="H3" s="106">
        <v>0.0938754655162133</v>
      </c>
      <c r="I3" s="106">
        <v>0.489109410683489</v>
      </c>
      <c r="J3" s="170">
        <v>0.853993872916272</v>
      </c>
      <c r="K3" s="170">
        <v>0.0210304169204102</v>
      </c>
      <c r="L3" s="170">
        <v>0.00261918325995219</v>
      </c>
      <c r="M3" s="170">
        <v>0.122356526903367</v>
      </c>
      <c r="N3" s="19"/>
      <c r="O3" s="48"/>
      <c r="P3" s="48"/>
    </row>
    <row r="4" spans="1:16">
      <c r="A4" s="89" t="s">
        <v>13</v>
      </c>
      <c r="B4" s="89" t="s">
        <v>17</v>
      </c>
      <c r="C4" s="89" t="s">
        <v>15</v>
      </c>
      <c r="D4" s="107">
        <v>3.153197887455</v>
      </c>
      <c r="E4" s="107">
        <v>2.85978314560427</v>
      </c>
      <c r="F4" s="107">
        <v>0.0593630554331459</v>
      </c>
      <c r="G4" s="107">
        <v>0.0170346218045129</v>
      </c>
      <c r="H4" s="107">
        <v>0.0763976772376591</v>
      </c>
      <c r="I4" s="107">
        <v>0.217017064613077</v>
      </c>
      <c r="J4" s="171">
        <v>0.919661006972995</v>
      </c>
      <c r="K4" s="171">
        <v>0.0187905996891749</v>
      </c>
      <c r="L4" s="171">
        <v>0.00536835089861604</v>
      </c>
      <c r="M4" s="171">
        <v>0.0561800424392151</v>
      </c>
      <c r="N4" s="19"/>
      <c r="O4" s="48"/>
      <c r="P4" s="48"/>
    </row>
    <row r="5" spans="1:16">
      <c r="A5" s="89" t="s">
        <v>13</v>
      </c>
      <c r="B5" s="89" t="s">
        <v>17</v>
      </c>
      <c r="C5" s="89" t="s">
        <v>16</v>
      </c>
      <c r="D5" s="107">
        <v>3.4487870429794</v>
      </c>
      <c r="E5" s="107">
        <v>2.97542818669944</v>
      </c>
      <c r="F5" s="107">
        <v>0.070910887313176</v>
      </c>
      <c r="G5" s="107">
        <v>0.0120082635596535</v>
      </c>
      <c r="H5" s="107">
        <v>0.0829191508728296</v>
      </c>
      <c r="I5" s="107">
        <v>0.390439705407134</v>
      </c>
      <c r="J5" s="171">
        <v>0.863740574280397</v>
      </c>
      <c r="K5" s="171">
        <v>0.0211271170315871</v>
      </c>
      <c r="L5" s="171">
        <v>0.00369713841382168</v>
      </c>
      <c r="M5" s="171">
        <v>0.111435170274195</v>
      </c>
      <c r="N5" s="19"/>
      <c r="O5" s="48"/>
      <c r="P5" s="48"/>
    </row>
    <row r="6" spans="1:16">
      <c r="A6" s="93" t="s">
        <v>18</v>
      </c>
      <c r="B6" s="93" t="s">
        <v>14</v>
      </c>
      <c r="C6" s="93" t="s">
        <v>15</v>
      </c>
      <c r="D6" s="111">
        <v>8.0462190895346</v>
      </c>
      <c r="E6" s="111">
        <v>6.75074554066906</v>
      </c>
      <c r="F6" s="111">
        <v>0.121726420191676</v>
      </c>
      <c r="G6" s="111">
        <v>0.0391991983576712</v>
      </c>
      <c r="H6" s="111">
        <v>0.160925618549347</v>
      </c>
      <c r="I6" s="111">
        <v>1.13454793031619</v>
      </c>
      <c r="J6" s="172">
        <v>0.850505188623655</v>
      </c>
      <c r="K6" s="172">
        <v>0.0156437139344997</v>
      </c>
      <c r="L6" s="172">
        <v>0.00513542797078894</v>
      </c>
      <c r="M6" s="172">
        <v>0.128715669471056</v>
      </c>
      <c r="N6" s="19"/>
      <c r="O6" s="48"/>
      <c r="P6" s="48"/>
    </row>
    <row r="7" spans="1:16">
      <c r="A7" s="93" t="s">
        <v>18</v>
      </c>
      <c r="B7" s="93" t="s">
        <v>14</v>
      </c>
      <c r="C7" s="93" t="s">
        <v>16</v>
      </c>
      <c r="D7" s="111">
        <v>9.2696789099531</v>
      </c>
      <c r="E7" s="111">
        <v>6.56784110681853</v>
      </c>
      <c r="F7" s="111">
        <v>0.149713467062363</v>
      </c>
      <c r="G7" s="111">
        <v>0.0176507537232777</v>
      </c>
      <c r="H7" s="111">
        <v>0.167364220785641</v>
      </c>
      <c r="I7" s="111">
        <v>2.53447358234891</v>
      </c>
      <c r="J7" s="172">
        <v>0.719775400401421</v>
      </c>
      <c r="K7" s="172">
        <v>0.0170771171378212</v>
      </c>
      <c r="L7" s="172">
        <v>0.00193313719867152</v>
      </c>
      <c r="M7" s="172">
        <v>0.261214345262085</v>
      </c>
      <c r="N7" s="19"/>
      <c r="O7" s="48"/>
      <c r="P7" s="48"/>
    </row>
    <row r="8" spans="1:16">
      <c r="A8" s="97" t="s">
        <v>18</v>
      </c>
      <c r="B8" s="97" t="s">
        <v>17</v>
      </c>
      <c r="C8" s="97" t="s">
        <v>15</v>
      </c>
      <c r="D8" s="110">
        <v>7.57577820945596</v>
      </c>
      <c r="E8" s="110">
        <v>6.74746371138559</v>
      </c>
      <c r="F8" s="110">
        <v>0.149466388334929</v>
      </c>
      <c r="G8" s="110">
        <v>0.0234804468414708</v>
      </c>
      <c r="H8" s="110">
        <v>0.1729468351764</v>
      </c>
      <c r="I8" s="110">
        <v>0.655367662893971</v>
      </c>
      <c r="J8" s="173">
        <v>0.892219095146895</v>
      </c>
      <c r="K8" s="173">
        <v>0.019841285035425</v>
      </c>
      <c r="L8" s="173">
        <v>0.00309272436130435</v>
      </c>
      <c r="M8" s="173">
        <v>0.0848468954563754</v>
      </c>
      <c r="N8" s="19"/>
      <c r="O8" s="48"/>
      <c r="P8" s="48"/>
    </row>
    <row r="9" spans="1:16">
      <c r="A9" s="97" t="s">
        <v>18</v>
      </c>
      <c r="B9" s="97" t="s">
        <v>17</v>
      </c>
      <c r="C9" s="97" t="s">
        <v>16</v>
      </c>
      <c r="D9" s="110">
        <v>8.62102976312895</v>
      </c>
      <c r="E9" s="110">
        <v>7.15359811954886</v>
      </c>
      <c r="F9" s="110">
        <v>0.252173009054876</v>
      </c>
      <c r="G9" s="110">
        <v>0.0199529861918557</v>
      </c>
      <c r="H9" s="110">
        <v>0.272125995246732</v>
      </c>
      <c r="I9" s="110">
        <v>1.19530564833335</v>
      </c>
      <c r="J9" s="173">
        <v>0.831110605831075</v>
      </c>
      <c r="K9" s="173">
        <v>0.0290673767483763</v>
      </c>
      <c r="L9" s="173">
        <v>0.00233536234167035</v>
      </c>
      <c r="M9" s="173">
        <v>0.137486655078878</v>
      </c>
      <c r="N9" s="19"/>
      <c r="O9" s="48"/>
      <c r="P9" s="48"/>
    </row>
    <row r="10" spans="5:15">
      <c r="E10" s="34"/>
      <c r="F10" s="34"/>
      <c r="G10" s="34"/>
      <c r="H10" s="34"/>
      <c r="I10" s="34"/>
      <c r="N10" s="34"/>
      <c r="O10" s="34"/>
    </row>
    <row r="11" spans="5:15">
      <c r="E11" s="34"/>
      <c r="F11" s="34"/>
      <c r="G11" s="34"/>
      <c r="H11" s="34"/>
      <c r="I11" s="34"/>
      <c r="N11" s="34"/>
      <c r="O11" s="34"/>
    </row>
    <row r="12" spans="5:15">
      <c r="E12" s="34"/>
      <c r="F12" s="34"/>
      <c r="G12" s="34"/>
      <c r="H12" s="34"/>
      <c r="I12" s="34"/>
      <c r="N12" s="34"/>
      <c r="O12" s="34"/>
    </row>
    <row r="13" spans="5:15">
      <c r="E13" s="34"/>
      <c r="F13" s="34"/>
      <c r="G13" s="34"/>
      <c r="H13" s="34"/>
      <c r="I13" s="34"/>
      <c r="N13" s="34"/>
      <c r="O13" s="34"/>
    </row>
    <row r="14" spans="5:15">
      <c r="E14" s="34"/>
      <c r="F14" s="34"/>
      <c r="G14" s="34"/>
      <c r="H14" s="34"/>
      <c r="I14" s="34"/>
      <c r="N14" s="34"/>
      <c r="O14" s="34"/>
    </row>
    <row r="15" spans="5:15">
      <c r="E15" s="34"/>
      <c r="F15" s="34"/>
      <c r="G15" s="34"/>
      <c r="H15" s="34"/>
      <c r="I15" s="34"/>
      <c r="N15" s="34"/>
      <c r="O15" s="34"/>
    </row>
    <row r="16" spans="5:15">
      <c r="E16" s="34"/>
      <c r="F16" s="34"/>
      <c r="G16" s="34"/>
      <c r="H16" s="34"/>
      <c r="I16" s="34"/>
      <c r="N16" s="34"/>
      <c r="O16" s="34"/>
    </row>
    <row r="17" spans="5:15">
      <c r="E17" s="34"/>
      <c r="F17" s="34"/>
      <c r="G17" s="34"/>
      <c r="H17" s="34"/>
      <c r="I17" s="34"/>
      <c r="N17" s="34"/>
      <c r="O17" s="34"/>
    </row>
  </sheetData>
  <autoFilter ref="A1:M9"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6"/>
  <sheetViews>
    <sheetView zoomScale="60" zoomScaleNormal="60" workbookViewId="0">
      <selection activeCell="A1" sqref="A1"/>
    </sheetView>
  </sheetViews>
  <sheetFormatPr defaultColWidth="9.14285714285714" defaultRowHeight="15"/>
  <cols>
    <col min="1" max="3" width="12.1428571428571" customWidth="1"/>
    <col min="4" max="4" width="12.1428571428571" style="2" customWidth="1"/>
    <col min="5" max="6" width="12.1428571428571" customWidth="1"/>
    <col min="7" max="7" width="13.5714285714286" customWidth="1"/>
    <col min="8" max="8" width="15.952380952381" customWidth="1"/>
    <col min="9" max="9" width="6.19047619047619" customWidth="1"/>
    <col min="10" max="10" width="5.47619047619048" customWidth="1"/>
    <col min="11" max="11" width="14"/>
    <col min="12" max="12" width="15.2380952380952" customWidth="1"/>
    <col min="14" max="14" width="14"/>
    <col min="15" max="15" width="13.5714285714286" customWidth="1"/>
  </cols>
  <sheetData>
    <row r="1" ht="18.75" spans="1:15">
      <c r="A1" s="1" t="s">
        <v>108</v>
      </c>
      <c r="B1" s="1" t="s">
        <v>109</v>
      </c>
      <c r="C1" s="1" t="s">
        <v>110</v>
      </c>
      <c r="G1" s="3" t="s">
        <v>111</v>
      </c>
      <c r="H1" s="4" t="s">
        <v>112</v>
      </c>
      <c r="I1" s="41"/>
      <c r="J1" s="41"/>
      <c r="K1" s="3" t="s">
        <v>111</v>
      </c>
      <c r="L1" s="4" t="s">
        <v>113</v>
      </c>
      <c r="N1" s="2"/>
      <c r="O1" s="2"/>
    </row>
    <row r="2" ht="18.75" spans="1:15">
      <c r="A2" s="5" t="s">
        <v>114</v>
      </c>
      <c r="B2" s="6" t="s">
        <v>115</v>
      </c>
      <c r="C2" s="7">
        <f>C24</f>
        <v>0.446256468311562</v>
      </c>
      <c r="D2" s="10"/>
      <c r="E2" s="44"/>
      <c r="F2" s="44"/>
      <c r="G2" s="8" t="s">
        <v>116</v>
      </c>
      <c r="H2" s="9" t="s">
        <v>117</v>
      </c>
      <c r="I2" s="41"/>
      <c r="J2" s="41"/>
      <c r="K2" s="8" t="s">
        <v>116</v>
      </c>
      <c r="L2" s="9" t="s">
        <v>117</v>
      </c>
      <c r="N2" s="19"/>
      <c r="O2" s="38"/>
    </row>
    <row r="3" spans="1:12">
      <c r="A3" s="10" t="s">
        <v>118</v>
      </c>
      <c r="B3" s="11" t="s">
        <v>115</v>
      </c>
      <c r="C3" s="12">
        <f>C27</f>
        <v>71.4</v>
      </c>
      <c r="D3" s="10"/>
      <c r="E3" s="44"/>
      <c r="F3" s="44"/>
      <c r="G3" s="13"/>
      <c r="H3" s="14"/>
      <c r="I3" s="41"/>
      <c r="J3" s="41"/>
      <c r="K3" s="30"/>
      <c r="L3" s="14"/>
    </row>
    <row r="4" spans="1:12">
      <c r="A4" s="10" t="s">
        <v>19</v>
      </c>
      <c r="B4" s="11" t="s">
        <v>115</v>
      </c>
      <c r="C4" s="12">
        <f>C30</f>
        <v>119</v>
      </c>
      <c r="D4" s="10"/>
      <c r="E4" s="44"/>
      <c r="F4" s="44"/>
      <c r="G4" s="13"/>
      <c r="H4" s="14"/>
      <c r="I4" s="41"/>
      <c r="J4" s="41"/>
      <c r="K4" s="30"/>
      <c r="L4" s="14"/>
    </row>
    <row r="5" spans="1:12">
      <c r="A5" s="2" t="s">
        <v>119</v>
      </c>
      <c r="B5" s="15" t="s">
        <v>115</v>
      </c>
      <c r="C5" s="38">
        <v>220.1738</v>
      </c>
      <c r="G5" s="17">
        <f>B39-D39</f>
        <v>-0.079371549700446</v>
      </c>
      <c r="H5" s="14"/>
      <c r="I5" s="41"/>
      <c r="J5" s="41"/>
      <c r="K5" s="39">
        <f>E18-F18+B39-D39</f>
        <v>-0.0718033696632495</v>
      </c>
      <c r="L5" s="14"/>
    </row>
    <row r="6" spans="1:12">
      <c r="A6" s="2" t="s">
        <v>120</v>
      </c>
      <c r="B6" s="15" t="s">
        <v>115</v>
      </c>
      <c r="C6" s="43">
        <v>3.55553997702591</v>
      </c>
      <c r="E6" s="40"/>
      <c r="F6" s="40"/>
      <c r="G6" s="17">
        <f>E48</f>
        <v>-0.0489328913574372</v>
      </c>
      <c r="H6" s="18"/>
      <c r="I6" s="40"/>
      <c r="J6" s="41"/>
      <c r="K6" s="39">
        <f>E15-F15+B48-D48</f>
        <v>0.0293845904645778</v>
      </c>
      <c r="L6" s="14"/>
    </row>
    <row r="7" spans="1:12">
      <c r="A7" s="2" t="s">
        <v>121</v>
      </c>
      <c r="B7" s="15" t="s">
        <v>115</v>
      </c>
      <c r="C7" s="43">
        <v>0.0697768403360715</v>
      </c>
      <c r="G7" s="17">
        <f>E56</f>
        <v>-0.130629406905062</v>
      </c>
      <c r="H7" s="14"/>
      <c r="I7" s="21"/>
      <c r="J7" s="41"/>
      <c r="K7" s="39">
        <f>E16-F16+B56-D56</f>
        <v>-0.129157399621505</v>
      </c>
      <c r="L7" s="14"/>
    </row>
    <row r="8" spans="1:12">
      <c r="A8" s="2" t="s">
        <v>122</v>
      </c>
      <c r="B8" s="15" t="s">
        <v>115</v>
      </c>
      <c r="C8" s="33">
        <v>0.013626218952592</v>
      </c>
      <c r="G8" s="20">
        <f>E66</f>
        <v>-0.0478755412357393</v>
      </c>
      <c r="H8" s="14"/>
      <c r="I8" s="40"/>
      <c r="J8" s="40"/>
      <c r="K8" s="39">
        <f>E17-F17+B66-D66</f>
        <v>-0.0476174551701786</v>
      </c>
      <c r="L8" s="14"/>
    </row>
    <row r="9" spans="1:12">
      <c r="A9" s="2" t="s">
        <v>123</v>
      </c>
      <c r="B9" s="15" t="s">
        <v>115</v>
      </c>
      <c r="C9" s="21">
        <v>0.141881946968795</v>
      </c>
      <c r="G9" s="17">
        <f>E76</f>
        <v>0.532395917865612</v>
      </c>
      <c r="H9" s="14"/>
      <c r="I9" s="41"/>
      <c r="J9" s="41"/>
      <c r="K9" s="39">
        <f>B76-D76</f>
        <v>0.532395917865612</v>
      </c>
      <c r="L9" s="14"/>
    </row>
    <row r="10" spans="1:12">
      <c r="A10" s="2" t="s">
        <v>124</v>
      </c>
      <c r="B10" s="15" t="s">
        <v>115</v>
      </c>
      <c r="C10" s="21">
        <v>0.12442841451768</v>
      </c>
      <c r="G10" s="22">
        <f>E86</f>
        <v>-0.326076022649532</v>
      </c>
      <c r="H10" s="14"/>
      <c r="I10" s="41"/>
      <c r="J10" s="41"/>
      <c r="K10" s="39">
        <f>B86-D86</f>
        <v>-0.326076022649532</v>
      </c>
      <c r="L10" s="14"/>
    </row>
    <row r="11" ht="15.75" spans="1:12">
      <c r="A11" s="23" t="s">
        <v>125</v>
      </c>
      <c r="B11" s="24" t="s">
        <v>115</v>
      </c>
      <c r="G11" s="25">
        <f>SUM(G5:G10)</f>
        <v>-0.100489493982605</v>
      </c>
      <c r="H11" s="26" t="s">
        <v>31</v>
      </c>
      <c r="I11" s="41"/>
      <c r="J11" s="41"/>
      <c r="K11" s="25">
        <f>SUM(K5:K10)</f>
        <v>-0.0128737387742754</v>
      </c>
      <c r="L11" s="26" t="s">
        <v>31</v>
      </c>
    </row>
    <row r="12" ht="15.75" spans="7:12">
      <c r="G12" s="27">
        <f>G11*182.5</f>
        <v>-18.3393326518253</v>
      </c>
      <c r="H12" s="28" t="s">
        <v>30</v>
      </c>
      <c r="I12" s="41"/>
      <c r="J12" s="41"/>
      <c r="K12" s="27">
        <f>K11*182.5</f>
        <v>-2.34945732630526</v>
      </c>
      <c r="L12" s="28" t="s">
        <v>30</v>
      </c>
    </row>
    <row r="13" spans="7:12">
      <c r="G13" s="41"/>
      <c r="H13" s="41"/>
      <c r="I13" s="41"/>
      <c r="J13" s="41"/>
      <c r="K13" s="41"/>
      <c r="L13" s="41"/>
    </row>
    <row r="14" ht="18.75" spans="1:12">
      <c r="A14" s="35" t="s">
        <v>126</v>
      </c>
      <c r="C14" s="2" t="s">
        <v>1</v>
      </c>
      <c r="D14" s="2" t="s">
        <v>127</v>
      </c>
      <c r="E14" s="2" t="s">
        <v>126</v>
      </c>
      <c r="F14" s="2" t="s">
        <v>128</v>
      </c>
      <c r="G14" s="59" t="s">
        <v>111</v>
      </c>
      <c r="H14" s="4" t="s">
        <v>129</v>
      </c>
      <c r="I14" s="41"/>
      <c r="J14" s="41"/>
      <c r="K14" s="41"/>
      <c r="L14" s="41"/>
    </row>
    <row r="15" ht="18.75" spans="2:12">
      <c r="B15" t="s">
        <v>130</v>
      </c>
      <c r="C15" s="33">
        <v>0.190921577153736</v>
      </c>
      <c r="D15" s="33">
        <v>0.0092068442804319</v>
      </c>
      <c r="E15" s="33">
        <f t="shared" ref="E15:E18" si="0">SUM(C15:D15)</f>
        <v>0.200128421434168</v>
      </c>
      <c r="F15" s="33">
        <v>0.121810939612153</v>
      </c>
      <c r="G15" s="17">
        <f t="shared" ref="G15:G18" si="1">F15-E15</f>
        <v>-0.078317481822015</v>
      </c>
      <c r="H15" s="9" t="s">
        <v>117</v>
      </c>
      <c r="I15" s="41"/>
      <c r="J15" s="41"/>
      <c r="K15" s="41"/>
      <c r="L15" s="41"/>
    </row>
    <row r="16" spans="2:12">
      <c r="B16" t="s">
        <v>131</v>
      </c>
      <c r="C16" s="33">
        <v>0.003684831083765</v>
      </c>
      <c r="D16" s="33">
        <v>0.000177694247521334</v>
      </c>
      <c r="E16" s="33">
        <f t="shared" si="0"/>
        <v>0.00386252533128634</v>
      </c>
      <c r="F16" s="33">
        <v>0.00239051804772946</v>
      </c>
      <c r="G16" s="17">
        <f t="shared" si="1"/>
        <v>-0.00147200728355688</v>
      </c>
      <c r="H16" s="14"/>
      <c r="I16" s="41"/>
      <c r="J16" s="41"/>
      <c r="K16" s="41"/>
      <c r="L16" s="41"/>
    </row>
    <row r="17" spans="2:12">
      <c r="B17" t="s">
        <v>132</v>
      </c>
      <c r="C17" s="33">
        <v>0.000651854090399479</v>
      </c>
      <c r="D17" s="36">
        <v>3.14344726947126e-5</v>
      </c>
      <c r="E17" s="33">
        <f t="shared" si="0"/>
        <v>0.000683288563094192</v>
      </c>
      <c r="F17" s="33">
        <v>0.000425202497533493</v>
      </c>
      <c r="G17" s="17">
        <f t="shared" si="1"/>
        <v>-0.000258086065560698</v>
      </c>
      <c r="H17" s="14"/>
      <c r="I17" s="41"/>
      <c r="J17" s="41"/>
      <c r="K17" s="41"/>
      <c r="L17" s="41"/>
    </row>
    <row r="18" spans="2:12">
      <c r="B18" t="s">
        <v>119</v>
      </c>
      <c r="C18" s="33">
        <v>0.0213047752645686</v>
      </c>
      <c r="D18" s="33">
        <v>0.00102738386731707</v>
      </c>
      <c r="E18" s="33">
        <f t="shared" si="0"/>
        <v>0.0223321591318857</v>
      </c>
      <c r="F18" s="33">
        <v>0.0147639790946892</v>
      </c>
      <c r="G18" s="17">
        <f t="shared" si="1"/>
        <v>-0.0075681800371965</v>
      </c>
      <c r="H18" s="14"/>
      <c r="I18" s="41"/>
      <c r="J18" s="41"/>
      <c r="K18" s="41"/>
      <c r="L18" s="41"/>
    </row>
    <row r="19" spans="7:12">
      <c r="G19" s="30"/>
      <c r="H19" s="14"/>
      <c r="I19" s="41"/>
      <c r="J19" s="41"/>
      <c r="K19" s="41"/>
      <c r="L19" s="41"/>
    </row>
    <row r="20" ht="15.75" spans="7:12">
      <c r="G20" s="31">
        <f>SUM(G15:G18)</f>
        <v>-0.0876157552083291</v>
      </c>
      <c r="H20" s="26" t="s">
        <v>31</v>
      </c>
      <c r="I20" s="41"/>
      <c r="J20" s="41"/>
      <c r="K20" s="41"/>
      <c r="L20" s="41"/>
    </row>
    <row r="21" ht="15.75" spans="7:12">
      <c r="G21" s="27">
        <f>G20*182.5</f>
        <v>-15.9898753255201</v>
      </c>
      <c r="H21" s="28" t="s">
        <v>30</v>
      </c>
      <c r="I21" s="41"/>
      <c r="J21" s="41"/>
      <c r="K21" s="41"/>
      <c r="L21" s="41"/>
    </row>
    <row r="22" ht="15.75" spans="1:19">
      <c r="A22" s="35" t="s">
        <v>133</v>
      </c>
      <c r="B22" s="2"/>
      <c r="C22" s="2" t="s">
        <v>134</v>
      </c>
      <c r="E22" s="2" t="s">
        <v>135</v>
      </c>
      <c r="F22" s="2" t="s">
        <v>135</v>
      </c>
      <c r="G22" s="2"/>
      <c r="H22" s="2"/>
      <c r="K22" s="60"/>
      <c r="L22" s="60"/>
      <c r="M22" s="60"/>
      <c r="N22" s="60"/>
      <c r="O22" s="60"/>
      <c r="P22" s="60"/>
      <c r="Q22" s="60"/>
      <c r="R22" s="60"/>
      <c r="S22" s="51"/>
    </row>
    <row r="23" spans="2:19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  <c r="G23" s="2"/>
      <c r="H23" s="2"/>
      <c r="K23" s="61"/>
      <c r="L23" s="61"/>
      <c r="M23" s="61"/>
      <c r="N23" s="62"/>
      <c r="O23" s="62"/>
      <c r="P23" s="60"/>
      <c r="Q23" s="60"/>
      <c r="R23" s="60"/>
      <c r="S23" s="51"/>
    </row>
    <row r="24" spans="2:19">
      <c r="B24" s="2"/>
      <c r="C24" s="32">
        <v>0.446256468311562</v>
      </c>
      <c r="D24" s="2">
        <v>0.01</v>
      </c>
      <c r="E24" s="33">
        <f>C24*D24</f>
        <v>0.00446256468311562</v>
      </c>
      <c r="F24" s="33">
        <f>C24*D24</f>
        <v>0.00446256468311562</v>
      </c>
      <c r="G24" s="2"/>
      <c r="H24" s="2"/>
      <c r="K24" s="51"/>
      <c r="L24" s="51"/>
      <c r="M24" s="51"/>
      <c r="N24" s="51"/>
      <c r="O24" s="51"/>
      <c r="P24" s="51"/>
      <c r="Q24" s="51"/>
      <c r="R24" s="51"/>
      <c r="S24" s="51"/>
    </row>
    <row r="25" spans="2:8">
      <c r="B25" s="2"/>
      <c r="C25" s="2"/>
      <c r="E25" s="2"/>
      <c r="F25" s="2"/>
      <c r="G25" s="2"/>
      <c r="H25" s="2"/>
    </row>
    <row r="26" spans="2:16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  <c r="G26" s="2"/>
      <c r="H26" s="2"/>
      <c r="K26" s="63"/>
      <c r="L26" s="63"/>
      <c r="M26" s="63"/>
      <c r="N26" s="63"/>
      <c r="O26" s="63"/>
      <c r="P26" s="63"/>
    </row>
    <row r="27" spans="2:8">
      <c r="B27" s="2" t="s">
        <v>142</v>
      </c>
      <c r="C27" s="19">
        <v>71.4</v>
      </c>
      <c r="D27" s="2">
        <v>365</v>
      </c>
      <c r="E27" s="19">
        <f>C27/D27</f>
        <v>0.195616438356164</v>
      </c>
      <c r="F27" s="19">
        <f>C27/D27</f>
        <v>0.195616438356164</v>
      </c>
      <c r="G27" s="2"/>
      <c r="H27" s="2"/>
    </row>
    <row r="28" spans="2:8">
      <c r="B28" s="2"/>
      <c r="C28" s="32"/>
      <c r="D28" s="34"/>
      <c r="E28" s="34"/>
      <c r="F28" s="2"/>
      <c r="G28" s="2"/>
      <c r="H28" s="2"/>
    </row>
    <row r="29" spans="2:8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  <c r="G29" s="2"/>
      <c r="H29" s="2"/>
    </row>
    <row r="30" spans="2:8">
      <c r="B30" s="2"/>
      <c r="C30" s="19">
        <v>119</v>
      </c>
      <c r="D30" s="2">
        <v>365</v>
      </c>
      <c r="E30" s="19">
        <f>C30/D30</f>
        <v>0.326027397260274</v>
      </c>
      <c r="F30" s="19">
        <f>C30/D30</f>
        <v>0.326027397260274</v>
      </c>
      <c r="G30" s="2"/>
      <c r="H30" s="2"/>
    </row>
    <row r="31" spans="2:8">
      <c r="B31" s="2"/>
      <c r="C31" s="2"/>
      <c r="E31" s="2"/>
      <c r="F31" s="2"/>
      <c r="G31" s="2"/>
      <c r="H31" s="2"/>
    </row>
    <row r="32" spans="2:8">
      <c r="B32" s="2"/>
      <c r="C32" s="2"/>
      <c r="E32" s="2"/>
      <c r="F32" s="2"/>
      <c r="G32" s="2"/>
      <c r="H32" s="2"/>
    </row>
    <row r="33" ht="15.75" spans="1:8">
      <c r="A33" s="35" t="s">
        <v>119</v>
      </c>
      <c r="B33" s="2"/>
      <c r="C33" s="2"/>
      <c r="E33" s="2"/>
      <c r="F33" s="2"/>
      <c r="G33" s="2"/>
      <c r="H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</row>
    <row r="35" spans="1:8">
      <c r="A35" t="s">
        <v>148</v>
      </c>
      <c r="B35" s="19">
        <f>F24</f>
        <v>0.00446256468311562</v>
      </c>
      <c r="C35" s="2" t="s">
        <v>149</v>
      </c>
      <c r="D35" s="19">
        <f>C5*H35*H36</f>
        <v>0.60547795</v>
      </c>
      <c r="E35" s="2"/>
      <c r="F35" s="2"/>
      <c r="G35" s="2" t="s">
        <v>150</v>
      </c>
      <c r="H35" s="2">
        <v>0.55</v>
      </c>
    </row>
    <row r="36" spans="1:8">
      <c r="A36" t="s">
        <v>151</v>
      </c>
      <c r="B36" s="19">
        <f>F27</f>
        <v>0.195616438356164</v>
      </c>
      <c r="C36" s="2"/>
      <c r="E36" s="2"/>
      <c r="F36" s="2"/>
      <c r="G36" s="2" t="s">
        <v>152</v>
      </c>
      <c r="H36" s="2">
        <v>0.005</v>
      </c>
    </row>
    <row r="37" spans="1:8">
      <c r="A37" t="s">
        <v>153</v>
      </c>
      <c r="B37" s="19">
        <f>F30</f>
        <v>0.326027397260274</v>
      </c>
      <c r="C37" s="2"/>
      <c r="E37" s="2"/>
      <c r="F37" s="2"/>
      <c r="G37" s="2"/>
      <c r="H37" s="2"/>
    </row>
    <row r="38" spans="2:8">
      <c r="B38" s="19"/>
      <c r="C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0.526106400299554</v>
      </c>
      <c r="C39" s="2"/>
      <c r="D39" s="19">
        <f>SUM(D35:D37)</f>
        <v>0.60547795</v>
      </c>
      <c r="E39" s="19">
        <f>B39-D39</f>
        <v>-0.079371549700446</v>
      </c>
      <c r="F39" s="2"/>
      <c r="G39" s="2"/>
      <c r="H39" s="2"/>
    </row>
    <row r="40" spans="2:8">
      <c r="B40" s="2"/>
      <c r="C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0.12109559</v>
      </c>
      <c r="C43" s="2" t="s">
        <v>156</v>
      </c>
      <c r="D43" s="19">
        <v>0.0526956621155822</v>
      </c>
      <c r="E43" s="19"/>
      <c r="F43" s="2"/>
      <c r="G43" s="2" t="s">
        <v>157</v>
      </c>
      <c r="H43" s="2">
        <v>0.2</v>
      </c>
    </row>
    <row r="44" spans="2:8">
      <c r="B44" s="19"/>
      <c r="C44" s="2" t="s">
        <v>158</v>
      </c>
      <c r="D44" s="19">
        <f>H44*C6</f>
        <v>0.0888884994256477</v>
      </c>
      <c r="E44" s="19"/>
      <c r="F44" s="2"/>
      <c r="G44" s="2" t="s">
        <v>159</v>
      </c>
      <c r="H44" s="2">
        <v>0.025</v>
      </c>
    </row>
    <row r="45" spans="2:8">
      <c r="B45" s="19"/>
      <c r="C45" s="2" t="s">
        <v>160</v>
      </c>
      <c r="D45" s="19">
        <f>H45*C6</f>
        <v>0.0284443198162073</v>
      </c>
      <c r="E45" s="19"/>
      <c r="F45" s="2"/>
      <c r="G45" s="2" t="s">
        <v>161</v>
      </c>
      <c r="H45" s="2">
        <v>0.008</v>
      </c>
    </row>
    <row r="46" spans="2:8">
      <c r="B46" s="2"/>
      <c r="C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0.12109559</v>
      </c>
      <c r="C48" s="2"/>
      <c r="D48" s="19">
        <f>SUM(D43:D45)</f>
        <v>0.170028481357437</v>
      </c>
      <c r="E48" s="19">
        <f>B48-D48</f>
        <v>-0.0489328913574372</v>
      </c>
      <c r="F48" s="2"/>
      <c r="G48" s="2"/>
      <c r="H48" s="2"/>
    </row>
    <row r="49" spans="2:8">
      <c r="B49" s="2"/>
      <c r="C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D45</f>
        <v>0.0284443198162073</v>
      </c>
      <c r="C52" s="2" t="s">
        <v>162</v>
      </c>
      <c r="D52" s="36">
        <f>H52*C7</f>
        <v>6.97768403360715e-5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 s="21">
        <v>0.00105925255049101</v>
      </c>
      <c r="C53" s="2" t="s">
        <v>164</v>
      </c>
      <c r="D53" s="19">
        <f>H53*(E24+E27)</f>
        <v>0.160063202431424</v>
      </c>
      <c r="E53" s="19"/>
      <c r="F53" s="2"/>
      <c r="G53" s="2" t="s">
        <v>165</v>
      </c>
      <c r="H53" s="2">
        <v>0.8</v>
      </c>
    </row>
    <row r="54" spans="2:8">
      <c r="B54" s="19"/>
      <c r="C54" s="2"/>
      <c r="D54" s="19"/>
      <c r="E54" s="19"/>
      <c r="F54" s="2"/>
      <c r="G54" s="2"/>
      <c r="H54" s="2"/>
    </row>
    <row r="55" spans="2:8">
      <c r="B55" s="19"/>
      <c r="C55" s="2"/>
      <c r="D55" s="19"/>
      <c r="E55" s="19" t="s">
        <v>154</v>
      </c>
      <c r="F55" s="2"/>
      <c r="G55" s="2"/>
      <c r="H55" s="2"/>
    </row>
    <row r="56" spans="1:8">
      <c r="A56" t="s">
        <v>155</v>
      </c>
      <c r="B56" s="19">
        <f>SUM(B52:B53)</f>
        <v>0.0295035723666983</v>
      </c>
      <c r="C56" s="2"/>
      <c r="D56" s="19">
        <f>SUM(D52:D53)</f>
        <v>0.16013297927176</v>
      </c>
      <c r="E56" s="19">
        <f>B56-D56</f>
        <v>-0.130629406905062</v>
      </c>
      <c r="F56" s="2"/>
      <c r="G56" s="2"/>
      <c r="H56" s="2"/>
    </row>
    <row r="57" spans="2:8">
      <c r="B57" s="2"/>
      <c r="C57" s="2"/>
      <c r="E57" s="2"/>
      <c r="F57" s="2"/>
      <c r="G57" s="2"/>
      <c r="H57" s="2"/>
    </row>
    <row r="58" spans="2:8">
      <c r="B58" s="2"/>
      <c r="C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  <c r="H60" s="2"/>
    </row>
    <row r="61" spans="1:8">
      <c r="A61" t="str">
        <f>C52</f>
        <v>nitrification</v>
      </c>
      <c r="B61" s="2">
        <f>D52</f>
        <v>6.97768403360715e-5</v>
      </c>
      <c r="C61" s="2" t="s">
        <v>156</v>
      </c>
      <c r="D61" s="36">
        <v>0.00279116169509975</v>
      </c>
      <c r="E61" s="19"/>
      <c r="F61" s="2"/>
      <c r="G61" s="2"/>
      <c r="H61" s="2"/>
    </row>
    <row r="62" spans="1:8">
      <c r="A62" s="37" t="s">
        <v>162</v>
      </c>
      <c r="B62" s="21">
        <f>D82</f>
        <v>0.00012442841451768</v>
      </c>
      <c r="C62" s="2" t="s">
        <v>164</v>
      </c>
      <c r="D62" s="19">
        <f>(1-H53)*(E24+E27)</f>
        <v>0.040015800607856</v>
      </c>
      <c r="E62" s="19"/>
      <c r="F62" s="2"/>
      <c r="G62" s="2"/>
      <c r="H62" s="2"/>
    </row>
    <row r="63" spans="2:8">
      <c r="B63" s="19"/>
      <c r="C63" s="2" t="s">
        <v>166</v>
      </c>
      <c r="D63" s="19">
        <v>0.00526278418763735</v>
      </c>
      <c r="E63" s="19"/>
      <c r="F63" s="2"/>
      <c r="G63" s="2"/>
      <c r="H63" s="2"/>
    </row>
    <row r="64" spans="2:8">
      <c r="B64" s="2"/>
      <c r="C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19">
        <f>SUM(B61:B63)</f>
        <v>0.000194205254853751</v>
      </c>
      <c r="C66" s="2"/>
      <c r="D66" s="19">
        <f>SUM(D61:D63)</f>
        <v>0.0480697464905931</v>
      </c>
      <c r="E66" s="19">
        <f>B66-D66</f>
        <v>-0.0478755412357393</v>
      </c>
      <c r="F66" s="2"/>
      <c r="G66" s="2"/>
      <c r="H66" s="2"/>
    </row>
    <row r="67" spans="2:8">
      <c r="B67" s="2"/>
      <c r="C67" s="2"/>
      <c r="E67" s="2"/>
      <c r="F67" s="2"/>
      <c r="G67" s="2"/>
      <c r="H67" s="2"/>
    </row>
    <row r="68" spans="2:8">
      <c r="B68" s="2"/>
      <c r="C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  <c r="H70" s="2"/>
    </row>
    <row r="71" spans="1:8">
      <c r="A71" t="s">
        <v>149</v>
      </c>
      <c r="B71" s="19">
        <f>D35-B43</f>
        <v>0.48438236</v>
      </c>
      <c r="C71" s="2" t="s">
        <v>158</v>
      </c>
      <c r="D71" s="33">
        <f>H44*C9</f>
        <v>0.00354704867421987</v>
      </c>
      <c r="E71" s="19"/>
      <c r="F71" s="2"/>
      <c r="G71" s="2"/>
      <c r="H71" s="2"/>
    </row>
    <row r="72" spans="1:8">
      <c r="A72" t="s">
        <v>156</v>
      </c>
      <c r="B72" s="19">
        <v>0.0526956621155822</v>
      </c>
      <c r="C72" s="2" t="s">
        <v>160</v>
      </c>
      <c r="D72" s="33">
        <f>H45*C9</f>
        <v>0.00113505557575036</v>
      </c>
      <c r="E72" s="19"/>
      <c r="F72" s="2"/>
      <c r="G72" s="2"/>
      <c r="H72" s="2"/>
    </row>
    <row r="73" spans="2:8">
      <c r="B73" s="19"/>
      <c r="C73" s="2"/>
      <c r="D73" s="19"/>
      <c r="E73" s="19"/>
      <c r="F73" s="2"/>
      <c r="G73" s="2"/>
      <c r="H73" s="2"/>
    </row>
    <row r="74" spans="2:8">
      <c r="B74" s="2"/>
      <c r="C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0.537078022115582</v>
      </c>
      <c r="C76" s="2"/>
      <c r="D76" s="19">
        <f>SUM(D71:D73)</f>
        <v>0.00468210424997023</v>
      </c>
      <c r="E76" s="19">
        <f>B76-D76</f>
        <v>0.532395917865612</v>
      </c>
      <c r="F76" s="2"/>
      <c r="G76" s="2"/>
      <c r="H76" s="2"/>
    </row>
    <row r="77" spans="2:8">
      <c r="B77" s="2"/>
      <c r="C77" s="2"/>
      <c r="E77" s="2"/>
      <c r="F77" s="2"/>
      <c r="G77" s="2"/>
      <c r="H77" s="2"/>
    </row>
    <row r="78" spans="2:8">
      <c r="B78" s="2"/>
      <c r="C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0.00113505557575036</v>
      </c>
      <c r="C81" s="36" t="s">
        <v>156</v>
      </c>
      <c r="D81" s="64">
        <v>0.00105925255049101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0.00012442841451768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0.326027397260274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0.00113505557575036</v>
      </c>
      <c r="C86" s="36"/>
      <c r="D86" s="36">
        <f>SUM(D81:D83)</f>
        <v>0.327211078225283</v>
      </c>
      <c r="E86" s="36">
        <f>B86-D86</f>
        <v>-0.326076022649532</v>
      </c>
      <c r="F86" s="2"/>
      <c r="G86" s="2"/>
      <c r="H86" s="2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zoomScale="60" zoomScaleNormal="60" workbookViewId="0">
      <selection activeCell="A1" sqref="A1"/>
    </sheetView>
  </sheetViews>
  <sheetFormatPr defaultColWidth="9.14285714285714" defaultRowHeight="15"/>
  <cols>
    <col min="1" max="6" width="12.1428571428571" customWidth="1"/>
    <col min="7" max="7" width="13.0952380952381" customWidth="1"/>
    <col min="8" max="8" width="14.5238095238095" customWidth="1"/>
    <col min="9" max="9" width="5.95238095238095" customWidth="1"/>
    <col min="10" max="10" width="5.71428571428571" customWidth="1"/>
    <col min="11" max="11" width="12.8571428571429"/>
    <col min="12" max="12" width="16.6666666666667" customWidth="1"/>
    <col min="13" max="14" width="12.8571428571429"/>
    <col min="15" max="15" width="14"/>
    <col min="16" max="16" width="12.8571428571429"/>
    <col min="21" max="23" width="12.8571428571429"/>
    <col min="24" max="24" width="11.7142857142857"/>
  </cols>
  <sheetData>
    <row r="1" ht="18.75" spans="1:15">
      <c r="A1" s="1" t="s">
        <v>108</v>
      </c>
      <c r="B1" s="1" t="s">
        <v>109</v>
      </c>
      <c r="C1" s="1" t="s">
        <v>110</v>
      </c>
      <c r="D1" s="2"/>
      <c r="G1" s="3" t="s">
        <v>111</v>
      </c>
      <c r="H1" s="4" t="s">
        <v>112</v>
      </c>
      <c r="I1" s="41"/>
      <c r="J1" s="41"/>
      <c r="K1" s="3" t="s">
        <v>111</v>
      </c>
      <c r="L1" s="4" t="s">
        <v>113</v>
      </c>
      <c r="N1" s="2"/>
      <c r="O1" s="2"/>
    </row>
    <row r="2" ht="18.75" spans="1:15">
      <c r="A2" s="5" t="s">
        <v>114</v>
      </c>
      <c r="B2" s="6" t="s">
        <v>115</v>
      </c>
      <c r="C2" s="7">
        <f>C24</f>
        <v>0.605902389937107</v>
      </c>
      <c r="D2" s="10"/>
      <c r="E2" s="44"/>
      <c r="F2" s="44"/>
      <c r="G2" s="8" t="s">
        <v>116</v>
      </c>
      <c r="H2" s="9" t="s">
        <v>117</v>
      </c>
      <c r="I2" s="41"/>
      <c r="J2" s="41"/>
      <c r="K2" s="8" t="s">
        <v>116</v>
      </c>
      <c r="L2" s="9" t="s">
        <v>117</v>
      </c>
      <c r="N2" s="19"/>
      <c r="O2" s="38"/>
    </row>
    <row r="3" spans="1:12">
      <c r="A3" s="5" t="s">
        <v>118</v>
      </c>
      <c r="B3" s="6" t="s">
        <v>115</v>
      </c>
      <c r="C3" s="7">
        <f>C27</f>
        <v>71.4</v>
      </c>
      <c r="D3" s="10"/>
      <c r="E3" s="44"/>
      <c r="F3" s="44"/>
      <c r="G3" s="13"/>
      <c r="H3" s="14"/>
      <c r="I3" s="41"/>
      <c r="J3" s="41"/>
      <c r="K3" s="30"/>
      <c r="L3" s="14"/>
    </row>
    <row r="4" spans="1:12">
      <c r="A4" s="5" t="s">
        <v>19</v>
      </c>
      <c r="B4" s="6" t="s">
        <v>115</v>
      </c>
      <c r="C4" s="7">
        <f>C30</f>
        <v>119</v>
      </c>
      <c r="D4" s="10"/>
      <c r="E4" s="44"/>
      <c r="F4" s="44"/>
      <c r="G4" s="13"/>
      <c r="H4" s="14"/>
      <c r="I4" s="41"/>
      <c r="J4" s="41"/>
      <c r="K4" s="30"/>
      <c r="L4" s="14"/>
    </row>
    <row r="5" spans="1:12">
      <c r="A5" s="54" t="s">
        <v>119</v>
      </c>
      <c r="B5" s="55" t="s">
        <v>115</v>
      </c>
      <c r="C5" s="16">
        <v>220.1738</v>
      </c>
      <c r="D5" s="2"/>
      <c r="G5" s="17">
        <f>B39-D39</f>
        <v>-0.0777750904841911</v>
      </c>
      <c r="H5" s="14"/>
      <c r="I5" s="41"/>
      <c r="J5" s="41"/>
      <c r="K5" s="39">
        <f>E18-F18+B39-D39</f>
        <v>-0.0646388881511922</v>
      </c>
      <c r="L5" s="14"/>
    </row>
    <row r="6" spans="1:12">
      <c r="A6" s="54" t="s">
        <v>120</v>
      </c>
      <c r="B6" s="55" t="s">
        <v>115</v>
      </c>
      <c r="C6" s="43">
        <v>3.3838326066792</v>
      </c>
      <c r="D6" s="2"/>
      <c r="E6" s="40"/>
      <c r="F6" s="40"/>
      <c r="G6" s="17">
        <f>E48</f>
        <v>0.367184270585826</v>
      </c>
      <c r="H6" s="18"/>
      <c r="I6" s="40"/>
      <c r="J6" s="41"/>
      <c r="K6" s="39">
        <f>E15-F15+B48-D48</f>
        <v>0.460424402503832</v>
      </c>
      <c r="L6" s="14"/>
    </row>
    <row r="7" spans="1:12">
      <c r="A7" s="54" t="s">
        <v>121</v>
      </c>
      <c r="B7" s="55" t="s">
        <v>115</v>
      </c>
      <c r="C7" s="43">
        <v>0.0834657759536488</v>
      </c>
      <c r="D7" s="2"/>
      <c r="G7" s="17">
        <f>E56</f>
        <v>-0.12787356329888</v>
      </c>
      <c r="H7" s="14"/>
      <c r="I7" s="21"/>
      <c r="J7" s="41"/>
      <c r="K7" s="39">
        <f>E16-F16+B56-D56</f>
        <v>-0.125584484616024</v>
      </c>
      <c r="L7" s="14"/>
    </row>
    <row r="8" spans="1:12">
      <c r="A8" s="54" t="s">
        <v>122</v>
      </c>
      <c r="B8" s="55" t="s">
        <v>115</v>
      </c>
      <c r="C8" s="56">
        <v>0.0116246712065431</v>
      </c>
      <c r="D8" s="2"/>
      <c r="G8" s="20">
        <f>E66</f>
        <v>-0.0862063892017917</v>
      </c>
      <c r="H8" s="14"/>
      <c r="I8" s="40"/>
      <c r="J8" s="40"/>
      <c r="K8" s="39">
        <f>E17-F17+B66-D66</f>
        <v>-0.0859220622006173</v>
      </c>
      <c r="L8" s="14"/>
    </row>
    <row r="9" spans="1:12">
      <c r="A9" s="54" t="s">
        <v>123</v>
      </c>
      <c r="B9" s="55" t="s">
        <v>115</v>
      </c>
      <c r="C9" s="21">
        <v>0.141881946968795</v>
      </c>
      <c r="D9" s="2"/>
      <c r="G9" s="17">
        <f>E76</f>
        <v>0.12194509914379</v>
      </c>
      <c r="H9" s="14"/>
      <c r="I9" s="41"/>
      <c r="J9" s="41"/>
      <c r="K9" s="39">
        <f>B76-D76</f>
        <v>0.12194509914379</v>
      </c>
      <c r="L9" s="14"/>
    </row>
    <row r="10" spans="1:12">
      <c r="A10" s="54" t="s">
        <v>124</v>
      </c>
      <c r="B10" s="55" t="s">
        <v>115</v>
      </c>
      <c r="C10" s="21">
        <v>0.12442841451768</v>
      </c>
      <c r="D10" s="2"/>
      <c r="G10" s="22">
        <f>E86</f>
        <v>-0.331645046726454</v>
      </c>
      <c r="H10" s="14"/>
      <c r="I10" s="41"/>
      <c r="J10" s="41"/>
      <c r="K10" s="39">
        <f>B86-D86</f>
        <v>-0.331645046726454</v>
      </c>
      <c r="L10" s="14"/>
    </row>
    <row r="11" ht="15.75" spans="1:12">
      <c r="A11" s="23" t="s">
        <v>125</v>
      </c>
      <c r="B11" s="57" t="s">
        <v>115</v>
      </c>
      <c r="C11" s="58"/>
      <c r="D11" s="2"/>
      <c r="G11" s="25">
        <f>SUM(G5:G10)</f>
        <v>-0.134370719981701</v>
      </c>
      <c r="H11" s="26" t="s">
        <v>31</v>
      </c>
      <c r="I11" s="41"/>
      <c r="J11" s="41"/>
      <c r="K11" s="25">
        <f>SUM(K5:K10)</f>
        <v>-0.0254209800466663</v>
      </c>
      <c r="L11" s="26" t="s">
        <v>31</v>
      </c>
    </row>
    <row r="12" ht="15.75" spans="4:12">
      <c r="D12" s="2"/>
      <c r="G12" s="27">
        <f>G11*182.5</f>
        <v>-24.5226563966603</v>
      </c>
      <c r="H12" s="28" t="s">
        <v>30</v>
      </c>
      <c r="I12" s="41"/>
      <c r="J12" s="41"/>
      <c r="K12" s="27">
        <f>K11*182.5</f>
        <v>-4.63932885851659</v>
      </c>
      <c r="L12" s="28" t="s">
        <v>30</v>
      </c>
    </row>
    <row r="13" spans="4:12">
      <c r="D13" s="2"/>
      <c r="G13" s="41"/>
      <c r="H13" s="41"/>
      <c r="I13" s="41"/>
      <c r="J13" s="41"/>
      <c r="K13" s="41"/>
      <c r="L13" s="41"/>
    </row>
    <row r="14" ht="18.75" spans="1:12">
      <c r="A14" s="35" t="s">
        <v>126</v>
      </c>
      <c r="B14" s="2"/>
      <c r="C14" s="2" t="s">
        <v>1</v>
      </c>
      <c r="D14" s="2" t="s">
        <v>127</v>
      </c>
      <c r="E14" s="2" t="s">
        <v>126</v>
      </c>
      <c r="F14" s="2" t="s">
        <v>128</v>
      </c>
      <c r="G14" s="59" t="s">
        <v>111</v>
      </c>
      <c r="H14" s="4" t="s">
        <v>129</v>
      </c>
      <c r="I14" s="41"/>
      <c r="J14" s="41"/>
      <c r="K14" s="41"/>
      <c r="L14" s="41"/>
    </row>
    <row r="15" ht="18.75" spans="2:12">
      <c r="B15" s="2" t="s">
        <v>130</v>
      </c>
      <c r="C15" s="19">
        <v>0.192756663041708</v>
      </c>
      <c r="D15" s="19">
        <v>0.0763095411061666</v>
      </c>
      <c r="E15" s="19">
        <f t="shared" ref="E15:E18" si="0">SUM(C15:D15)</f>
        <v>0.269066204147874</v>
      </c>
      <c r="F15" s="19">
        <v>0.175826072229869</v>
      </c>
      <c r="G15" s="17">
        <f t="shared" ref="G15:G18" si="1">F15-E15</f>
        <v>-0.0932401319180053</v>
      </c>
      <c r="H15" s="9" t="s">
        <v>117</v>
      </c>
      <c r="I15" s="41"/>
      <c r="J15" s="41"/>
      <c r="K15" s="41"/>
      <c r="L15" s="41"/>
    </row>
    <row r="16" spans="2:12">
      <c r="B16" s="2" t="s">
        <v>131</v>
      </c>
      <c r="C16" s="19">
        <v>0.0047468174146392</v>
      </c>
      <c r="D16" s="19">
        <v>0.00187919552512434</v>
      </c>
      <c r="E16" s="19">
        <f t="shared" si="0"/>
        <v>0.00662601293976354</v>
      </c>
      <c r="F16" s="19">
        <v>0.00433693425690771</v>
      </c>
      <c r="G16" s="17">
        <f t="shared" si="1"/>
        <v>-0.00228907868285583</v>
      </c>
      <c r="H16" s="14"/>
      <c r="I16" s="41"/>
      <c r="J16" s="41"/>
      <c r="K16" s="41"/>
      <c r="L16" s="41"/>
    </row>
    <row r="17" spans="2:12">
      <c r="B17" s="2" t="s">
        <v>132</v>
      </c>
      <c r="C17" s="19">
        <v>0.000591181085830325</v>
      </c>
      <c r="D17" s="36">
        <v>0.000234039937496719</v>
      </c>
      <c r="E17" s="36">
        <f t="shared" si="0"/>
        <v>0.000825221023327043</v>
      </c>
      <c r="F17" s="36">
        <v>0.00054089402215264</v>
      </c>
      <c r="G17" s="17">
        <f t="shared" si="1"/>
        <v>-0.000284327001174403</v>
      </c>
      <c r="H17" s="14"/>
      <c r="I17" s="41"/>
      <c r="J17" s="41"/>
      <c r="K17" s="41"/>
      <c r="L17" s="41"/>
    </row>
    <row r="18" spans="2:12">
      <c r="B18" s="2" t="s">
        <v>119</v>
      </c>
      <c r="C18" s="19">
        <v>0.0276173361135792</v>
      </c>
      <c r="D18" s="19">
        <v>0.0109332990732776</v>
      </c>
      <c r="E18" s="19">
        <f t="shared" si="0"/>
        <v>0.0385506351868569</v>
      </c>
      <c r="F18" s="19">
        <v>0.0254144328538581</v>
      </c>
      <c r="G18" s="17">
        <f t="shared" si="1"/>
        <v>-0.0131362023329988</v>
      </c>
      <c r="H18" s="14"/>
      <c r="I18" s="41"/>
      <c r="J18" s="41"/>
      <c r="K18" s="41"/>
      <c r="L18" s="41"/>
    </row>
    <row r="19" spans="4:12">
      <c r="D19" s="2"/>
      <c r="G19" s="30"/>
      <c r="H19" s="14"/>
      <c r="I19" s="41"/>
      <c r="J19" s="41"/>
      <c r="K19" s="41"/>
      <c r="L19" s="41"/>
    </row>
    <row r="20" ht="15.75" spans="4:12">
      <c r="D20" s="2"/>
      <c r="G20" s="31">
        <f>SUM(G15:G18)</f>
        <v>-0.108949739935034</v>
      </c>
      <c r="H20" s="26" t="s">
        <v>31</v>
      </c>
      <c r="I20" s="41"/>
      <c r="J20" s="41"/>
      <c r="K20" s="41"/>
      <c r="L20" s="41"/>
    </row>
    <row r="21" ht="15.75" spans="4:12">
      <c r="D21" s="2"/>
      <c r="G21" s="27">
        <f>G20*182.5</f>
        <v>-19.8833275381438</v>
      </c>
      <c r="H21" s="28" t="s">
        <v>30</v>
      </c>
      <c r="I21" s="41"/>
      <c r="J21" s="41"/>
      <c r="K21" s="41"/>
      <c r="L21" s="41"/>
    </row>
    <row r="22" ht="15.75" spans="1:8">
      <c r="A22" s="35" t="s">
        <v>133</v>
      </c>
      <c r="B22" s="2"/>
      <c r="C22" s="2" t="s">
        <v>134</v>
      </c>
      <c r="D22" s="2"/>
      <c r="E22" s="2" t="s">
        <v>135</v>
      </c>
      <c r="F22" s="2" t="s">
        <v>135</v>
      </c>
      <c r="G22" s="2"/>
      <c r="H22" s="2"/>
    </row>
    <row r="23" spans="2:8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  <c r="G23" s="2"/>
      <c r="H23" s="2"/>
    </row>
    <row r="24" spans="2:8">
      <c r="B24" s="2"/>
      <c r="C24" s="32">
        <v>0.605902389937107</v>
      </c>
      <c r="D24" s="2">
        <v>0.01</v>
      </c>
      <c r="E24" s="33">
        <f>C24*D24</f>
        <v>0.00605902389937107</v>
      </c>
      <c r="F24" s="33">
        <f>C24*D24</f>
        <v>0.00605902389937107</v>
      </c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  <c r="G26" s="2"/>
      <c r="H26" s="2"/>
    </row>
    <row r="27" spans="2:8">
      <c r="B27" s="2" t="s">
        <v>142</v>
      </c>
      <c r="C27" s="19">
        <v>71.4</v>
      </c>
      <c r="D27" s="2">
        <v>365</v>
      </c>
      <c r="E27" s="19">
        <f>C27/D27</f>
        <v>0.195616438356164</v>
      </c>
      <c r="F27" s="19">
        <f>C27/D27</f>
        <v>0.195616438356164</v>
      </c>
      <c r="G27" s="2"/>
      <c r="H27" s="2"/>
    </row>
    <row r="28" spans="2:17">
      <c r="B28" s="2"/>
      <c r="C28" s="32"/>
      <c r="D28" s="34"/>
      <c r="E28" s="34"/>
      <c r="F28" s="2"/>
      <c r="G28" s="2"/>
      <c r="H28" s="2"/>
      <c r="J28" s="51"/>
      <c r="K28" s="51"/>
      <c r="L28" s="51"/>
      <c r="M28" s="51"/>
      <c r="N28" s="51"/>
      <c r="O28" s="51"/>
      <c r="P28" s="51"/>
      <c r="Q28" s="51"/>
    </row>
    <row r="29" spans="2:17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  <c r="G29" s="2"/>
      <c r="H29" s="2"/>
      <c r="J29" s="51"/>
      <c r="K29" s="51"/>
      <c r="L29" s="51"/>
      <c r="M29" s="51"/>
      <c r="N29" s="51"/>
      <c r="O29" s="51"/>
      <c r="P29" s="51"/>
      <c r="Q29" s="51"/>
    </row>
    <row r="30" spans="2:17">
      <c r="B30" s="2"/>
      <c r="C30" s="19">
        <v>119</v>
      </c>
      <c r="D30" s="2">
        <v>365</v>
      </c>
      <c r="E30" s="19">
        <f>C30/D30</f>
        <v>0.326027397260274</v>
      </c>
      <c r="F30" s="19">
        <f>C30/D30</f>
        <v>0.326027397260274</v>
      </c>
      <c r="G30" s="2"/>
      <c r="H30" s="2"/>
      <c r="J30" s="53"/>
      <c r="K30" s="53"/>
      <c r="L30" s="53"/>
      <c r="M30" s="53"/>
      <c r="N30" s="53"/>
      <c r="O30" s="51"/>
      <c r="P30" s="51"/>
      <c r="Q30" s="51"/>
    </row>
    <row r="31" spans="2:17">
      <c r="B31" s="2"/>
      <c r="C31" s="2"/>
      <c r="D31" s="2"/>
      <c r="E31" s="2"/>
      <c r="F31" s="2"/>
      <c r="G31" s="2"/>
      <c r="H31" s="2"/>
      <c r="J31" s="21"/>
      <c r="K31" s="21"/>
      <c r="L31" s="21"/>
      <c r="M31" s="21"/>
      <c r="N31" s="21"/>
      <c r="O31" s="51"/>
      <c r="P31" s="51"/>
      <c r="Q31" s="51"/>
    </row>
    <row r="32" spans="2:17">
      <c r="B32" s="2"/>
      <c r="C32" s="2"/>
      <c r="D32" s="2"/>
      <c r="E32" s="2"/>
      <c r="F32" s="2"/>
      <c r="G32" s="2"/>
      <c r="H32" s="2"/>
      <c r="J32" s="51"/>
      <c r="K32" s="51"/>
      <c r="L32" s="51"/>
      <c r="M32" s="21"/>
      <c r="N32" s="51"/>
      <c r="O32" s="51"/>
      <c r="P32" s="51"/>
      <c r="Q32" s="51"/>
    </row>
    <row r="33" ht="15.75" spans="1:17">
      <c r="A33" s="35" t="s">
        <v>119</v>
      </c>
      <c r="B33" s="2"/>
      <c r="C33" s="2"/>
      <c r="D33" s="2"/>
      <c r="E33" s="2"/>
      <c r="F33" s="2"/>
      <c r="G33" s="2"/>
      <c r="H33" s="2"/>
      <c r="J33" s="51"/>
      <c r="K33" s="51"/>
      <c r="L33" s="51"/>
      <c r="M33" s="51"/>
      <c r="N33" s="51"/>
      <c r="O33" s="51"/>
      <c r="P33" s="51"/>
      <c r="Q33" s="51"/>
    </row>
    <row r="34" spans="1:17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  <c r="J34" s="51"/>
      <c r="K34" s="51"/>
      <c r="L34" s="51"/>
      <c r="M34" s="51"/>
      <c r="N34" s="51"/>
      <c r="O34" s="51"/>
      <c r="P34" s="51"/>
      <c r="Q34" s="51"/>
    </row>
    <row r="35" spans="1:17">
      <c r="A35" t="s">
        <v>148</v>
      </c>
      <c r="B35" s="19">
        <f>F24</f>
        <v>0.00605902389937107</v>
      </c>
      <c r="C35" s="2" t="s">
        <v>149</v>
      </c>
      <c r="D35" s="19">
        <f>C5*H35*H36</f>
        <v>0.60547795</v>
      </c>
      <c r="E35" s="2"/>
      <c r="F35" s="2"/>
      <c r="G35" s="2" t="s">
        <v>150</v>
      </c>
      <c r="H35" s="2">
        <v>0.55</v>
      </c>
      <c r="J35" s="51"/>
      <c r="K35" s="51"/>
      <c r="L35" s="51"/>
      <c r="M35" s="51"/>
      <c r="N35" s="51"/>
      <c r="O35" s="51"/>
      <c r="P35" s="51"/>
      <c r="Q35" s="51"/>
    </row>
    <row r="36" spans="1:17">
      <c r="A36" t="s">
        <v>151</v>
      </c>
      <c r="B36" s="19">
        <f>F27</f>
        <v>0.195616438356164</v>
      </c>
      <c r="C36" s="2"/>
      <c r="D36" s="2"/>
      <c r="E36" s="2"/>
      <c r="F36" s="2"/>
      <c r="G36" s="2" t="s">
        <v>152</v>
      </c>
      <c r="H36" s="2">
        <v>0.005</v>
      </c>
      <c r="J36" s="51"/>
      <c r="K36" s="51"/>
      <c r="L36" s="51"/>
      <c r="M36" s="51"/>
      <c r="N36" s="51"/>
      <c r="O36" s="51"/>
      <c r="P36" s="51"/>
      <c r="Q36" s="51"/>
    </row>
    <row r="37" spans="1:8">
      <c r="A37" t="s">
        <v>153</v>
      </c>
      <c r="B37" s="19">
        <f>F30</f>
        <v>0.326027397260274</v>
      </c>
      <c r="C37" s="2"/>
      <c r="D37" s="2"/>
      <c r="E37" s="2"/>
      <c r="F37" s="2"/>
      <c r="G37" s="2"/>
      <c r="H37" s="2"/>
    </row>
    <row r="38" spans="2:8">
      <c r="B38" s="19"/>
      <c r="C38" s="2"/>
      <c r="D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0.527702859515809</v>
      </c>
      <c r="C39" s="2"/>
      <c r="D39" s="19">
        <f>SUM(D35:D37)</f>
        <v>0.60547795</v>
      </c>
      <c r="E39" s="19">
        <f>B39-D39</f>
        <v>-0.0777750904841911</v>
      </c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0.12109559</v>
      </c>
      <c r="C43" s="2" t="s">
        <v>158</v>
      </c>
      <c r="D43" s="19">
        <f>H44*C6</f>
        <v>0.08459581516698</v>
      </c>
      <c r="E43" s="19"/>
      <c r="F43" s="2"/>
      <c r="G43" s="2" t="s">
        <v>157</v>
      </c>
      <c r="H43" s="2">
        <v>0.2</v>
      </c>
    </row>
    <row r="44" spans="1:8">
      <c r="A44" s="42" t="s">
        <v>156</v>
      </c>
      <c r="B44">
        <v>0.35775515660624</v>
      </c>
      <c r="C44" s="2" t="s">
        <v>160</v>
      </c>
      <c r="D44" s="19">
        <f>H45*C6</f>
        <v>0.0270706608534336</v>
      </c>
      <c r="E44" s="19"/>
      <c r="F44" s="2"/>
      <c r="G44" s="2" t="s">
        <v>159</v>
      </c>
      <c r="H44" s="2">
        <v>0.025</v>
      </c>
    </row>
    <row r="45" spans="2:8">
      <c r="B45" s="19"/>
      <c r="E45" s="19"/>
      <c r="F45" s="2"/>
      <c r="G45" s="2" t="s">
        <v>161</v>
      </c>
      <c r="H45" s="2">
        <v>0.008</v>
      </c>
    </row>
    <row r="46" spans="2:8">
      <c r="B46" s="2"/>
      <c r="C46" s="2"/>
      <c r="D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0.47885074660624</v>
      </c>
      <c r="C48" s="2"/>
      <c r="D48" s="19">
        <f>SUM(D43:D44)</f>
        <v>0.111666476020414</v>
      </c>
      <c r="E48" s="19">
        <f>B48-D48</f>
        <v>0.367184270585826</v>
      </c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D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D44</f>
        <v>0.0270706608534336</v>
      </c>
      <c r="C52" s="2" t="s">
        <v>162</v>
      </c>
      <c r="D52" s="36">
        <f>H52*C7</f>
        <v>8.34657759536488e-5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>
        <v>0.00647961142806824</v>
      </c>
      <c r="C53" s="2" t="s">
        <v>164</v>
      </c>
      <c r="D53" s="19">
        <f>H53*(E24+E27)</f>
        <v>0.161340369804428</v>
      </c>
      <c r="E53" s="19"/>
      <c r="F53" s="2"/>
      <c r="G53" s="2" t="s">
        <v>165</v>
      </c>
      <c r="H53" s="2">
        <v>0.8</v>
      </c>
    </row>
    <row r="54" spans="2:8">
      <c r="B54" s="19"/>
      <c r="C54" s="2"/>
      <c r="D54" s="19"/>
      <c r="E54" s="19"/>
      <c r="F54" s="2"/>
      <c r="G54" s="2"/>
      <c r="H54" s="2"/>
    </row>
    <row r="55" spans="2:8">
      <c r="B55" s="19"/>
      <c r="C55" s="2"/>
      <c r="D55" s="19"/>
      <c r="E55" s="19" t="s">
        <v>154</v>
      </c>
      <c r="F55" s="2"/>
      <c r="G55" s="2"/>
      <c r="H55" s="2"/>
    </row>
    <row r="56" spans="1:8">
      <c r="A56" t="s">
        <v>155</v>
      </c>
      <c r="B56" s="19">
        <f>SUM(B52:B53)</f>
        <v>0.0335502722815018</v>
      </c>
      <c r="C56" s="2"/>
      <c r="D56" s="19">
        <f>SUM(D52:D53)</f>
        <v>0.161423835580382</v>
      </c>
      <c r="E56" s="19">
        <f>B56-D56</f>
        <v>-0.12787356329888</v>
      </c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D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 t="s">
        <v>147</v>
      </c>
      <c r="H60" s="2"/>
    </row>
    <row r="61" spans="1:8">
      <c r="A61" t="str">
        <f>C52</f>
        <v>nitrification</v>
      </c>
      <c r="B61" s="2">
        <f>D52</f>
        <v>8.34657759536488e-5</v>
      </c>
      <c r="C61" s="2" t="s">
        <v>156</v>
      </c>
      <c r="D61">
        <v>0.0124721031355704</v>
      </c>
      <c r="E61" s="19"/>
      <c r="F61" s="2"/>
      <c r="G61" s="2"/>
      <c r="H61" s="2"/>
    </row>
    <row r="62" spans="1:8">
      <c r="A62" s="37" t="s">
        <v>162</v>
      </c>
      <c r="B62" s="21">
        <f>D82</f>
        <v>0.00012442841451768</v>
      </c>
      <c r="C62" s="2" t="s">
        <v>164</v>
      </c>
      <c r="D62" s="19">
        <f>(1-H53)*(E24+E27)</f>
        <v>0.040335092451107</v>
      </c>
      <c r="E62" s="19"/>
      <c r="F62" s="2"/>
      <c r="G62" s="2"/>
      <c r="H62" s="2"/>
    </row>
    <row r="63" spans="2:8">
      <c r="B63" s="19"/>
      <c r="C63" s="2" t="s">
        <v>166</v>
      </c>
      <c r="D63">
        <v>0.0336070878055856</v>
      </c>
      <c r="E63" s="19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19">
        <f>SUM(B61:B63)</f>
        <v>0.000207894190471329</v>
      </c>
      <c r="C66" s="2"/>
      <c r="D66" s="19">
        <f>SUM(D61:D63)</f>
        <v>0.086414283392263</v>
      </c>
      <c r="E66" s="19">
        <f>B66-D66</f>
        <v>-0.0862063892017917</v>
      </c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D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 t="s">
        <v>147</v>
      </c>
      <c r="H70" s="2"/>
    </row>
    <row r="71" spans="1:8">
      <c r="A71" t="s">
        <v>149</v>
      </c>
      <c r="B71" s="19">
        <f>D35-B43</f>
        <v>0.48438236</v>
      </c>
      <c r="C71" s="2" t="s">
        <v>158</v>
      </c>
      <c r="D71" s="33">
        <f>H44*C9</f>
        <v>0.00354704867421987</v>
      </c>
      <c r="E71" s="19"/>
      <c r="F71" s="2"/>
      <c r="G71" s="2"/>
      <c r="H71" s="2"/>
    </row>
    <row r="72" spans="2:8">
      <c r="B72" s="19"/>
      <c r="C72" s="2" t="s">
        <v>160</v>
      </c>
      <c r="D72" s="33">
        <f>H45*C9</f>
        <v>0.00113505557575036</v>
      </c>
      <c r="E72" s="19"/>
      <c r="F72" s="2"/>
      <c r="G72" s="2"/>
      <c r="H72" s="2"/>
    </row>
    <row r="73" spans="2:8">
      <c r="B73" s="19"/>
      <c r="C73" s="2" t="s">
        <v>156</v>
      </c>
      <c r="D73">
        <v>0.35775515660624</v>
      </c>
      <c r="E73" s="19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0.48438236</v>
      </c>
      <c r="C76" s="2"/>
      <c r="D76" s="19">
        <f>SUM(D71:D73)</f>
        <v>0.36243726085621</v>
      </c>
      <c r="E76" s="19">
        <f>B76-D76</f>
        <v>0.12194509914379</v>
      </c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D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0.00113505557575036</v>
      </c>
      <c r="C81" s="36" t="s">
        <v>156</v>
      </c>
      <c r="D81" s="21">
        <v>0.00662827662741237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0.00012442841451768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0.326027397260274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0.00113505557575036</v>
      </c>
      <c r="C86" s="36"/>
      <c r="D86" s="36">
        <f>SUM(D81:D83)</f>
        <v>0.332780102302204</v>
      </c>
      <c r="E86" s="36">
        <f>B86-D86</f>
        <v>-0.331645046726454</v>
      </c>
      <c r="F86" s="2"/>
      <c r="G86" s="2"/>
      <c r="H86" s="2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zoomScale="60" zoomScaleNormal="60" workbookViewId="0">
      <selection activeCell="A1" sqref="A1"/>
    </sheetView>
  </sheetViews>
  <sheetFormatPr defaultColWidth="9.14285714285714" defaultRowHeight="15"/>
  <cols>
    <col min="1" max="7" width="12.6190476190476" customWidth="1"/>
    <col min="8" max="8" width="14.047619047619" customWidth="1"/>
    <col min="9" max="9" width="5.95238095238095" customWidth="1"/>
    <col min="10" max="10" width="5.47619047619048" customWidth="1"/>
    <col min="11" max="11" width="13.8095238095238" customWidth="1"/>
    <col min="12" max="12" width="15.4761904761905" customWidth="1"/>
    <col min="13" max="14" width="12.8571428571429"/>
    <col min="15" max="16" width="14"/>
    <col min="21" max="24" width="12.8571428571429"/>
  </cols>
  <sheetData>
    <row r="1" ht="18.75" spans="1:16">
      <c r="A1" s="1" t="s">
        <v>108</v>
      </c>
      <c r="B1" s="1" t="s">
        <v>109</v>
      </c>
      <c r="C1" s="1" t="s">
        <v>110</v>
      </c>
      <c r="D1" s="2"/>
      <c r="G1" s="3" t="s">
        <v>111</v>
      </c>
      <c r="H1" s="4" t="s">
        <v>112</v>
      </c>
      <c r="I1" s="41"/>
      <c r="J1" s="41"/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0.133262290257506</v>
      </c>
      <c r="D2" s="10"/>
      <c r="E2" s="44"/>
      <c r="F2" s="44"/>
      <c r="G2" s="8"/>
      <c r="H2" s="9" t="s">
        <v>117</v>
      </c>
      <c r="I2" s="41"/>
      <c r="J2" s="41"/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71.4</v>
      </c>
      <c r="D3" s="10"/>
      <c r="E3" s="44"/>
      <c r="F3" s="44"/>
      <c r="G3" s="13"/>
      <c r="H3" s="14"/>
      <c r="I3" s="41"/>
      <c r="J3" s="41"/>
      <c r="K3" s="30"/>
      <c r="L3" s="14"/>
    </row>
    <row r="4" spans="1:14">
      <c r="A4" s="10" t="s">
        <v>19</v>
      </c>
      <c r="B4" s="11" t="s">
        <v>115</v>
      </c>
      <c r="C4" s="12">
        <f>C30</f>
        <v>119</v>
      </c>
      <c r="D4" s="10"/>
      <c r="E4" s="44"/>
      <c r="F4" s="44"/>
      <c r="G4" s="13"/>
      <c r="H4" s="14"/>
      <c r="I4" s="41"/>
      <c r="J4" s="41"/>
      <c r="K4" s="30"/>
      <c r="L4" s="14"/>
      <c r="M4" s="19"/>
      <c r="N4" s="19"/>
    </row>
    <row r="5" spans="1:14">
      <c r="A5" s="2" t="s">
        <v>119</v>
      </c>
      <c r="B5" s="15" t="s">
        <v>115</v>
      </c>
      <c r="C5" s="16">
        <v>175.406</v>
      </c>
      <c r="D5" s="2"/>
      <c r="G5" s="17">
        <f>E39</f>
        <v>0.0406099585190129</v>
      </c>
      <c r="H5" s="14"/>
      <c r="I5" s="41"/>
      <c r="J5" s="41"/>
      <c r="K5" s="39">
        <f>E18-F18+B39-D39</f>
        <v>0.0489442532303473</v>
      </c>
      <c r="L5" s="14"/>
      <c r="M5" s="19"/>
      <c r="N5" s="19"/>
    </row>
    <row r="6" spans="1:14">
      <c r="A6" s="2" t="s">
        <v>120</v>
      </c>
      <c r="B6" s="15" t="s">
        <v>115</v>
      </c>
      <c r="C6" s="19">
        <v>2.85978314560427</v>
      </c>
      <c r="D6" s="2"/>
      <c r="E6" s="40"/>
      <c r="F6" s="40"/>
      <c r="G6" s="17">
        <f>E48</f>
        <v>-0.236919663502885</v>
      </c>
      <c r="H6" s="18"/>
      <c r="I6" s="40"/>
      <c r="J6" s="41"/>
      <c r="K6" s="39">
        <f>E15-F15+B48-D48</f>
        <v>0.0316934021719362</v>
      </c>
      <c r="L6" s="14"/>
      <c r="M6" s="19"/>
      <c r="N6" s="19"/>
    </row>
    <row r="7" spans="1:14">
      <c r="A7" s="2" t="s">
        <v>121</v>
      </c>
      <c r="B7" s="15" t="s">
        <v>115</v>
      </c>
      <c r="C7" s="19">
        <v>0.0593630554331459</v>
      </c>
      <c r="D7" s="2"/>
      <c r="G7" s="17">
        <f>E56</f>
        <v>0.0180819086284191</v>
      </c>
      <c r="H7" s="14"/>
      <c r="I7" s="21"/>
      <c r="J7" s="41"/>
      <c r="K7" s="39">
        <f>E16-F16+B56-D56</f>
        <v>0.0233924642488745</v>
      </c>
      <c r="L7" s="14"/>
      <c r="M7" s="19"/>
      <c r="N7" s="19"/>
    </row>
    <row r="8" spans="1:12">
      <c r="A8" s="2" t="s">
        <v>122</v>
      </c>
      <c r="B8" s="15" t="s">
        <v>115</v>
      </c>
      <c r="C8" s="19">
        <v>0.0178339518334462</v>
      </c>
      <c r="D8" s="2"/>
      <c r="G8" s="20">
        <f>E66</f>
        <v>-0.0542637976419847</v>
      </c>
      <c r="H8" s="14"/>
      <c r="I8" s="40"/>
      <c r="J8" s="40"/>
      <c r="K8" s="39">
        <f>E17-F17+B66-D66</f>
        <v>-0.0527609145532876</v>
      </c>
      <c r="L8" s="14"/>
    </row>
    <row r="9" spans="1:12">
      <c r="A9" s="2" t="s">
        <v>123</v>
      </c>
      <c r="B9" s="15" t="s">
        <v>115</v>
      </c>
      <c r="C9" s="21">
        <v>0.174087073483307</v>
      </c>
      <c r="D9" s="2"/>
      <c r="G9" s="17">
        <f>E76</f>
        <v>0.239934668887048</v>
      </c>
      <c r="H9" s="14"/>
      <c r="I9" s="41"/>
      <c r="J9" s="41"/>
      <c r="K9" s="39">
        <f>B76-D76</f>
        <v>0.239934668887048</v>
      </c>
      <c r="L9" s="14"/>
    </row>
    <row r="10" spans="1:12">
      <c r="A10" s="2" t="s">
        <v>124</v>
      </c>
      <c r="B10" s="15" t="s">
        <v>115</v>
      </c>
      <c r="C10" s="21">
        <v>0.102814230006693</v>
      </c>
      <c r="D10" s="2"/>
      <c r="G10" s="22">
        <f>E86</f>
        <v>-0.331365791529827</v>
      </c>
      <c r="H10" s="14"/>
      <c r="I10" s="41"/>
      <c r="J10" s="41"/>
      <c r="K10" s="39">
        <f>B86-D86</f>
        <v>-0.331365791529827</v>
      </c>
      <c r="L10" s="14"/>
    </row>
    <row r="11" ht="15.75" spans="1:12">
      <c r="A11" s="23" t="s">
        <v>125</v>
      </c>
      <c r="B11" s="24" t="s">
        <v>115</v>
      </c>
      <c r="D11" s="2"/>
      <c r="G11" s="25">
        <f>SUM(G5:G10)</f>
        <v>-0.323922716640217</v>
      </c>
      <c r="H11" s="26" t="s">
        <v>31</v>
      </c>
      <c r="I11" s="41"/>
      <c r="J11" s="41"/>
      <c r="K11" s="25">
        <f>SUM(K5:K10)</f>
        <v>-0.040161917544909</v>
      </c>
      <c r="L11" s="26" t="s">
        <v>31</v>
      </c>
    </row>
    <row r="12" ht="15.75" spans="4:12">
      <c r="D12" s="2"/>
      <c r="G12" s="27">
        <f>G11*182.5</f>
        <v>-59.1158957868396</v>
      </c>
      <c r="H12" s="28" t="s">
        <v>30</v>
      </c>
      <c r="I12" s="41"/>
      <c r="J12" s="41"/>
      <c r="K12" s="27">
        <f>K11*182.5</f>
        <v>-7.32954995194589</v>
      </c>
      <c r="L12" s="28" t="s">
        <v>30</v>
      </c>
    </row>
    <row r="13" spans="4:12">
      <c r="D13" s="2"/>
      <c r="G13" s="41"/>
      <c r="H13" s="41"/>
      <c r="I13" s="41"/>
      <c r="J13" s="41"/>
      <c r="K13" s="41"/>
      <c r="L13" s="41"/>
    </row>
    <row r="14" ht="18.75" spans="1:12">
      <c r="A14" s="35" t="s">
        <v>126</v>
      </c>
      <c r="C14" t="s">
        <v>1</v>
      </c>
      <c r="D14" s="2" t="s">
        <v>127</v>
      </c>
      <c r="E14" t="s">
        <v>126</v>
      </c>
      <c r="F14" t="s">
        <v>128</v>
      </c>
      <c r="G14" s="3" t="s">
        <v>111</v>
      </c>
      <c r="H14" s="4" t="s">
        <v>129</v>
      </c>
      <c r="I14" s="41"/>
      <c r="J14" s="41"/>
      <c r="K14" s="41"/>
      <c r="L14" s="41"/>
    </row>
    <row r="15" ht="18.75" spans="2:12">
      <c r="B15" t="s">
        <v>130</v>
      </c>
      <c r="C15" s="33">
        <v>0.804666161458801</v>
      </c>
      <c r="D15" s="33">
        <v>0.00960434809337107</v>
      </c>
      <c r="E15" s="33">
        <f t="shared" ref="E15:E18" si="0">SUM(C15:D15)</f>
        <v>0.814270509552172</v>
      </c>
      <c r="F15" s="33">
        <v>0.545657443877351</v>
      </c>
      <c r="G15" s="17">
        <f t="shared" ref="G15:G18" si="1">F15-E15</f>
        <v>-0.268613065674821</v>
      </c>
      <c r="H15" s="9" t="s">
        <v>117</v>
      </c>
      <c r="I15" s="41"/>
      <c r="J15" s="41"/>
      <c r="K15" s="41"/>
      <c r="L15" s="41"/>
    </row>
    <row r="16" spans="2:12">
      <c r="B16" t="s">
        <v>131</v>
      </c>
      <c r="C16" s="33">
        <v>0.0164410142528108</v>
      </c>
      <c r="D16" s="33">
        <v>0.000196236938317126</v>
      </c>
      <c r="E16" s="33">
        <f t="shared" si="0"/>
        <v>0.0166372511911279</v>
      </c>
      <c r="F16" s="33">
        <v>0.0113266955706725</v>
      </c>
      <c r="G16" s="17">
        <f t="shared" si="1"/>
        <v>-0.00531055562045536</v>
      </c>
      <c r="H16" s="14"/>
      <c r="I16" s="41"/>
      <c r="J16" s="41"/>
      <c r="K16" s="41"/>
      <c r="L16" s="41"/>
    </row>
    <row r="17" spans="2:12">
      <c r="B17" t="s">
        <v>132</v>
      </c>
      <c r="C17" s="33">
        <v>0.0046970897735149</v>
      </c>
      <c r="D17" s="33">
        <v>5.60636042267081e-5</v>
      </c>
      <c r="E17" s="33">
        <f t="shared" si="0"/>
        <v>0.00475315337774161</v>
      </c>
      <c r="F17" s="33">
        <v>0.00325027028904454</v>
      </c>
      <c r="G17" s="17">
        <f t="shared" si="1"/>
        <v>-0.00150288308869707</v>
      </c>
      <c r="H17" s="14"/>
      <c r="I17" s="41"/>
      <c r="J17" s="41"/>
      <c r="K17" s="41"/>
      <c r="L17" s="41"/>
    </row>
    <row r="18" spans="2:12">
      <c r="B18" t="s">
        <v>119</v>
      </c>
      <c r="C18" s="33">
        <v>0.0491552634692526</v>
      </c>
      <c r="D18" s="33">
        <v>0.000586708232050145</v>
      </c>
      <c r="E18" s="33">
        <f t="shared" si="0"/>
        <v>0.0497419717013028</v>
      </c>
      <c r="F18" s="33">
        <v>0.0414076769899684</v>
      </c>
      <c r="G18" s="17">
        <f t="shared" si="1"/>
        <v>-0.00833429471133432</v>
      </c>
      <c r="H18" s="14"/>
      <c r="I18" s="41"/>
      <c r="J18" s="41"/>
      <c r="K18" s="41"/>
      <c r="L18" s="41"/>
    </row>
    <row r="19" spans="4:12">
      <c r="D19" s="2"/>
      <c r="G19" s="30"/>
      <c r="H19" s="14"/>
      <c r="I19" s="41"/>
      <c r="J19" s="41"/>
      <c r="K19" s="41"/>
      <c r="L19" s="41"/>
    </row>
    <row r="20" ht="15.75" spans="4:12">
      <c r="D20" s="2"/>
      <c r="G20" s="31">
        <f>SUM(G15:G18)</f>
        <v>-0.283760799095307</v>
      </c>
      <c r="H20" s="26" t="s">
        <v>31</v>
      </c>
      <c r="I20" s="41"/>
      <c r="J20" s="41"/>
      <c r="K20" s="41"/>
      <c r="L20" s="41"/>
    </row>
    <row r="21" ht="15.75" spans="4:12">
      <c r="D21" s="2"/>
      <c r="G21" s="27">
        <f>G20*182.5</f>
        <v>-51.7863458348936</v>
      </c>
      <c r="H21" s="28" t="s">
        <v>30</v>
      </c>
      <c r="I21" s="41"/>
      <c r="J21" s="41"/>
      <c r="K21" s="41"/>
      <c r="L21" s="41"/>
    </row>
    <row r="22" ht="15.75" spans="1:8">
      <c r="A22" s="35" t="s">
        <v>133</v>
      </c>
      <c r="B22" s="2"/>
      <c r="C22" s="2" t="s">
        <v>134</v>
      </c>
      <c r="D22" s="2"/>
      <c r="E22" s="2" t="s">
        <v>135</v>
      </c>
      <c r="F22" s="2" t="s">
        <v>135</v>
      </c>
      <c r="G22" s="2"/>
      <c r="H22" s="2"/>
    </row>
    <row r="23" spans="2:8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  <c r="G23" s="2"/>
      <c r="H23" s="2"/>
    </row>
    <row r="24" spans="2:8">
      <c r="B24" s="2"/>
      <c r="C24" s="32">
        <v>0.133262290257506</v>
      </c>
      <c r="D24" s="2">
        <v>0.01</v>
      </c>
      <c r="E24" s="33">
        <f>C24*D24</f>
        <v>0.00133262290257506</v>
      </c>
      <c r="F24" s="33">
        <f>C24*D24</f>
        <v>0.00133262290257506</v>
      </c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  <c r="G26" s="2"/>
      <c r="H26" s="2"/>
    </row>
    <row r="27" spans="2:8">
      <c r="B27" s="2" t="s">
        <v>142</v>
      </c>
      <c r="C27" s="19">
        <v>71.4</v>
      </c>
      <c r="D27" s="2">
        <v>365</v>
      </c>
      <c r="E27" s="19">
        <f>C27/D27</f>
        <v>0.195616438356164</v>
      </c>
      <c r="F27" s="19">
        <f>C27/D27</f>
        <v>0.195616438356164</v>
      </c>
      <c r="G27" s="2"/>
      <c r="H27" s="2"/>
    </row>
    <row r="28" spans="2:8">
      <c r="B28" s="2"/>
      <c r="C28" s="32"/>
      <c r="D28" s="34"/>
      <c r="E28" s="34"/>
      <c r="F28" s="2"/>
      <c r="G28" s="2"/>
      <c r="H28" s="2"/>
    </row>
    <row r="29" spans="2:8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  <c r="G29" s="2"/>
      <c r="H29" s="2"/>
    </row>
    <row r="30" spans="2:8">
      <c r="B30" s="2"/>
      <c r="C30" s="19">
        <v>119</v>
      </c>
      <c r="D30" s="2">
        <v>365</v>
      </c>
      <c r="E30" s="19">
        <f>C30/D30</f>
        <v>0.326027397260274</v>
      </c>
      <c r="F30" s="19">
        <f>C30/D30</f>
        <v>0.326027397260274</v>
      </c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ht="15.75" spans="1:8">
      <c r="A33" s="35" t="s">
        <v>119</v>
      </c>
      <c r="B33" s="2"/>
      <c r="C33" s="2"/>
      <c r="D33" s="2"/>
      <c r="E33" s="2"/>
      <c r="F33" s="2"/>
      <c r="G33" s="2"/>
      <c r="H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</row>
    <row r="35" spans="1:8">
      <c r="A35" t="s">
        <v>148</v>
      </c>
      <c r="B35" s="19">
        <f>F24</f>
        <v>0.00133262290257506</v>
      </c>
      <c r="C35" s="2" t="s">
        <v>149</v>
      </c>
      <c r="D35" s="19">
        <f>C5*H35*H36</f>
        <v>0.4823665</v>
      </c>
      <c r="E35" s="2"/>
      <c r="F35" s="2"/>
      <c r="G35" s="2" t="s">
        <v>150</v>
      </c>
      <c r="H35" s="2">
        <v>0.55</v>
      </c>
    </row>
    <row r="36" spans="1:8">
      <c r="A36" t="s">
        <v>151</v>
      </c>
      <c r="B36" s="19">
        <f>F27</f>
        <v>0.195616438356164</v>
      </c>
      <c r="C36" s="2"/>
      <c r="D36" s="2"/>
      <c r="E36" s="2"/>
      <c r="F36" s="2"/>
      <c r="G36" s="2" t="s">
        <v>152</v>
      </c>
      <c r="H36" s="2">
        <v>0.005</v>
      </c>
    </row>
    <row r="37" spans="1:8">
      <c r="A37" t="s">
        <v>153</v>
      </c>
      <c r="B37" s="19">
        <f>F30</f>
        <v>0.326027397260274</v>
      </c>
      <c r="C37" s="2"/>
      <c r="D37" s="2"/>
      <c r="E37" s="2"/>
      <c r="F37" s="2"/>
      <c r="G37" s="2"/>
      <c r="H37" s="2"/>
    </row>
    <row r="38" spans="2:8">
      <c r="B38" s="19"/>
      <c r="C38" s="2"/>
      <c r="D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0.522976458519013</v>
      </c>
      <c r="C39" s="2"/>
      <c r="D39" s="19">
        <f>SUM(D35:D37)</f>
        <v>0.4823665</v>
      </c>
      <c r="E39" s="19">
        <f>B39-D39</f>
        <v>0.0406099585190129</v>
      </c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0.0964733</v>
      </c>
      <c r="C43" s="2" t="s">
        <v>158</v>
      </c>
      <c r="D43" s="19">
        <f>H44*C6</f>
        <v>0.42896747184064</v>
      </c>
      <c r="E43" s="19"/>
      <c r="F43" s="2"/>
      <c r="G43" s="2" t="s">
        <v>157</v>
      </c>
      <c r="H43" s="2">
        <v>0.2</v>
      </c>
    </row>
    <row r="44" spans="1:8">
      <c r="A44" s="42" t="s">
        <v>156</v>
      </c>
      <c r="B44">
        <v>0.11845277350259</v>
      </c>
      <c r="C44" s="2" t="s">
        <v>160</v>
      </c>
      <c r="D44" s="19">
        <f>H45*C6</f>
        <v>0.0228782651648342</v>
      </c>
      <c r="E44" s="19"/>
      <c r="F44" s="2"/>
      <c r="G44" s="2" t="s">
        <v>159</v>
      </c>
      <c r="H44" s="2">
        <v>0.15</v>
      </c>
    </row>
    <row r="45" spans="2:8">
      <c r="B45" s="19"/>
      <c r="E45" s="19"/>
      <c r="F45" s="2"/>
      <c r="G45" s="2" t="s">
        <v>161</v>
      </c>
      <c r="H45" s="2">
        <v>0.008</v>
      </c>
    </row>
    <row r="46" spans="2:8">
      <c r="B46" s="2"/>
      <c r="C46" s="2"/>
      <c r="D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0.21492607350259</v>
      </c>
      <c r="C48" s="2"/>
      <c r="D48" s="19">
        <f>SUM(D43:D44)</f>
        <v>0.451845737005475</v>
      </c>
      <c r="E48" s="19">
        <f>B48-D48</f>
        <v>-0.236919663502885</v>
      </c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D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D44</f>
        <v>0.0228782651648342</v>
      </c>
      <c r="C52" s="2" t="s">
        <v>162</v>
      </c>
      <c r="D52" s="36">
        <f>H52*C7</f>
        <v>5.93630554331459e-5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 s="19">
        <v>0.00189128314643045</v>
      </c>
      <c r="C53" s="2" t="s">
        <v>164</v>
      </c>
      <c r="D53">
        <v>0.00662827662741237</v>
      </c>
      <c r="E53" s="19"/>
      <c r="F53" s="2"/>
      <c r="G53" s="2" t="s">
        <v>165</v>
      </c>
      <c r="H53" s="2">
        <v>0.8</v>
      </c>
    </row>
    <row r="54" spans="2:8">
      <c r="B54" s="19"/>
      <c r="C54" s="2"/>
      <c r="D54" s="19"/>
      <c r="E54" s="19"/>
      <c r="F54" s="2"/>
      <c r="G54" s="2"/>
      <c r="H54" s="2"/>
    </row>
    <row r="55" spans="2:8">
      <c r="B55" s="19"/>
      <c r="C55" s="2"/>
      <c r="D55" s="19"/>
      <c r="E55" s="19" t="s">
        <v>154</v>
      </c>
      <c r="F55" s="2"/>
      <c r="G55" s="2"/>
      <c r="H55" s="2"/>
    </row>
    <row r="56" spans="1:8">
      <c r="A56" t="s">
        <v>155</v>
      </c>
      <c r="B56" s="19">
        <f>SUM(B52:B53)</f>
        <v>0.0247695483112646</v>
      </c>
      <c r="C56" s="2"/>
      <c r="D56" s="19">
        <f>SUM(D52:D53)</f>
        <v>0.00668763968284552</v>
      </c>
      <c r="E56" s="19">
        <f>B56-D56</f>
        <v>0.0180819086284191</v>
      </c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D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  <c r="H60" s="2"/>
    </row>
    <row r="61" spans="1:8">
      <c r="A61" t="str">
        <f>C52</f>
        <v>nitrification</v>
      </c>
      <c r="B61" s="36">
        <f>D52</f>
        <v>5.93630554331459e-5</v>
      </c>
      <c r="C61" s="19" t="s">
        <v>156</v>
      </c>
      <c r="D61">
        <v>0.000881212177111744</v>
      </c>
      <c r="E61" s="19"/>
      <c r="F61" s="2"/>
      <c r="G61" s="2"/>
      <c r="H61" s="2"/>
    </row>
    <row r="62" spans="1:8">
      <c r="A62" s="37" t="s">
        <v>162</v>
      </c>
      <c r="B62" s="21">
        <f>D82</f>
        <v>0.000102814230006693</v>
      </c>
      <c r="C62" s="19" t="s">
        <v>164</v>
      </c>
      <c r="D62" s="19">
        <f>(1-H53)*(E24+E27)</f>
        <v>0.0393898122517478</v>
      </c>
      <c r="E62" s="19"/>
      <c r="F62" s="2"/>
      <c r="G62" s="2"/>
      <c r="H62" s="2"/>
    </row>
    <row r="63" spans="2:8">
      <c r="B63" s="19"/>
      <c r="C63" s="19" t="s">
        <v>166</v>
      </c>
      <c r="D63">
        <v>0.014154950498565</v>
      </c>
      <c r="E63" s="19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36">
        <f>SUM(B61:B63)</f>
        <v>0.000162177285439839</v>
      </c>
      <c r="C66" s="2"/>
      <c r="D66" s="19">
        <f>SUM(D61:D63)</f>
        <v>0.0544259749274245</v>
      </c>
      <c r="E66" s="19">
        <f>B66-D66</f>
        <v>-0.0542637976419847</v>
      </c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D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  <c r="H70" s="2"/>
    </row>
    <row r="71" spans="1:8">
      <c r="A71" t="s">
        <v>149</v>
      </c>
      <c r="B71" s="19">
        <f>D35-B43</f>
        <v>0.3858932</v>
      </c>
      <c r="C71" s="2" t="s">
        <v>158</v>
      </c>
      <c r="D71" s="33">
        <f>H44*C9</f>
        <v>0.026113061022496</v>
      </c>
      <c r="E71" s="19"/>
      <c r="F71" s="2"/>
      <c r="G71" s="2"/>
      <c r="H71" s="2"/>
    </row>
    <row r="72" spans="2:8">
      <c r="B72" s="19"/>
      <c r="C72" s="2" t="s">
        <v>160</v>
      </c>
      <c r="D72" s="33">
        <f>H45*C9</f>
        <v>0.00139269658786646</v>
      </c>
      <c r="E72" s="19"/>
      <c r="F72" s="2"/>
      <c r="G72" s="2"/>
      <c r="H72" s="2"/>
    </row>
    <row r="73" spans="2:8">
      <c r="B73" s="19"/>
      <c r="C73" s="2" t="s">
        <v>156</v>
      </c>
      <c r="D73">
        <v>0.11845277350259</v>
      </c>
      <c r="E73" s="19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0.3858932</v>
      </c>
      <c r="C76" s="2"/>
      <c r="D76" s="19">
        <f>SUM(D71:D73)</f>
        <v>0.145958531112953</v>
      </c>
      <c r="E76" s="19">
        <f>B76-D76</f>
        <v>0.239934668887048</v>
      </c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D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0.00139269658786646</v>
      </c>
      <c r="C81" s="36" t="s">
        <v>156</v>
      </c>
      <c r="D81" s="21">
        <v>0.00662827662741237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0.000102814230006693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0.326027397260274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0.00139269658786646</v>
      </c>
      <c r="C86" s="36"/>
      <c r="D86" s="36">
        <f>SUM(D81:D83)</f>
        <v>0.332758488117693</v>
      </c>
      <c r="E86" s="36">
        <f>B86-D86</f>
        <v>-0.331365791529827</v>
      </c>
      <c r="F86" s="2"/>
      <c r="G86" s="2"/>
      <c r="H86" s="2"/>
    </row>
    <row r="87" spans="4:4">
      <c r="D87" s="2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zoomScale="60" zoomScaleNormal="60" workbookViewId="0">
      <selection activeCell="A1" sqref="A1"/>
    </sheetView>
  </sheetViews>
  <sheetFormatPr defaultColWidth="9.14285714285714" defaultRowHeight="15"/>
  <cols>
    <col min="1" max="6" width="12.6190476190476" customWidth="1"/>
    <col min="7" max="7" width="13.0952380952381" customWidth="1"/>
    <col min="8" max="8" width="14.047619047619" customWidth="1"/>
    <col min="9" max="9" width="6.90476190476191" customWidth="1"/>
    <col min="10" max="10" width="6.66666666666667" customWidth="1"/>
    <col min="11" max="11" width="11.4285714285714" customWidth="1"/>
    <col min="12" max="12" width="15.952380952381" customWidth="1"/>
    <col min="15" max="17" width="14"/>
  </cols>
  <sheetData>
    <row r="1" ht="18.75" spans="1:16">
      <c r="A1" s="1" t="s">
        <v>108</v>
      </c>
      <c r="B1" s="1" t="s">
        <v>109</v>
      </c>
      <c r="C1" s="1" t="s">
        <v>110</v>
      </c>
      <c r="D1" s="2"/>
      <c r="G1" s="3" t="s">
        <v>111</v>
      </c>
      <c r="H1" s="4" t="s">
        <v>112</v>
      </c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0.246327578616352</v>
      </c>
      <c r="D2" s="10"/>
      <c r="E2" s="44"/>
      <c r="F2" s="44"/>
      <c r="G2" s="8"/>
      <c r="H2" s="9" t="s">
        <v>117</v>
      </c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71.4</v>
      </c>
      <c r="D3" s="10"/>
      <c r="E3" s="44"/>
      <c r="F3" s="44"/>
      <c r="G3" s="13"/>
      <c r="H3" s="14"/>
      <c r="K3" s="30"/>
      <c r="L3" s="14"/>
    </row>
    <row r="4" spans="1:12">
      <c r="A4" s="10" t="s">
        <v>19</v>
      </c>
      <c r="B4" s="11" t="s">
        <v>115</v>
      </c>
      <c r="C4" s="12">
        <f>C30</f>
        <v>119</v>
      </c>
      <c r="D4" s="10"/>
      <c r="E4" s="44"/>
      <c r="F4" s="44"/>
      <c r="G4" s="13"/>
      <c r="H4" s="14"/>
      <c r="K4" s="30"/>
      <c r="L4" s="14"/>
    </row>
    <row r="5" spans="1:12">
      <c r="A5" s="2" t="s">
        <v>119</v>
      </c>
      <c r="B5" s="15" t="s">
        <v>115</v>
      </c>
      <c r="C5" s="16">
        <v>175.406</v>
      </c>
      <c r="D5" s="2"/>
      <c r="G5" s="17">
        <f>E39</f>
        <v>0.041740611402602</v>
      </c>
      <c r="H5" s="14"/>
      <c r="K5" s="39">
        <f>E18-F18+B39-D39</f>
        <v>0.078186792213887</v>
      </c>
      <c r="L5" s="14"/>
    </row>
    <row r="6" spans="1:12">
      <c r="A6" s="2" t="s">
        <v>120</v>
      </c>
      <c r="B6" s="15" t="s">
        <v>115</v>
      </c>
      <c r="C6" s="19">
        <v>2.97542818669944</v>
      </c>
      <c r="D6" s="2"/>
      <c r="E6" s="40"/>
      <c r="F6" s="40"/>
      <c r="G6" s="17">
        <f>E48</f>
        <v>-0.2797711513781</v>
      </c>
      <c r="H6" s="18"/>
      <c r="I6" s="40"/>
      <c r="K6" s="39">
        <f>E15-F15+B48-D48</f>
        <v>0.0127057223743839</v>
      </c>
      <c r="L6" s="14"/>
    </row>
    <row r="7" spans="1:12">
      <c r="A7" s="2" t="s">
        <v>121</v>
      </c>
      <c r="B7" s="15" t="s">
        <v>115</v>
      </c>
      <c r="C7" s="19">
        <v>0.070910887313176</v>
      </c>
      <c r="D7" s="2"/>
      <c r="G7" s="17">
        <f>E56</f>
        <v>-0.116957553479079</v>
      </c>
      <c r="H7" s="14"/>
      <c r="I7" s="21"/>
      <c r="K7" s="39">
        <f>E16-F16+B56-D56</f>
        <v>-0.109437204906302</v>
      </c>
      <c r="L7" s="14"/>
    </row>
    <row r="8" spans="1:12">
      <c r="A8" s="2" t="s">
        <v>122</v>
      </c>
      <c r="B8" s="15" t="s">
        <v>115</v>
      </c>
      <c r="C8" s="19">
        <v>0.0128075935885868</v>
      </c>
      <c r="D8" s="2"/>
      <c r="G8" s="20">
        <f>E66</f>
        <v>-0.0746390445951596</v>
      </c>
      <c r="H8" s="14"/>
      <c r="I8" s="40"/>
      <c r="J8" s="40"/>
      <c r="K8" s="39">
        <f>E17-F17+B66-D66</f>
        <v>-0.0732444262154814</v>
      </c>
      <c r="L8" s="14"/>
    </row>
    <row r="9" spans="1:12">
      <c r="A9" s="2" t="s">
        <v>123</v>
      </c>
      <c r="B9" s="15" t="s">
        <v>115</v>
      </c>
      <c r="C9" s="21">
        <v>0.174087073483307</v>
      </c>
      <c r="D9" s="2"/>
      <c r="G9" s="17">
        <f>E76</f>
        <v>0.421990003278363</v>
      </c>
      <c r="H9" s="14"/>
      <c r="K9" s="39">
        <f>B76-D76</f>
        <v>0.421990003278363</v>
      </c>
      <c r="L9" s="14"/>
    </row>
    <row r="10" spans="1:12">
      <c r="A10" s="2" t="s">
        <v>124</v>
      </c>
      <c r="B10" s="15" t="s">
        <v>115</v>
      </c>
      <c r="C10" s="21">
        <v>0.102814230006693</v>
      </c>
      <c r="D10" s="2"/>
      <c r="G10" s="22">
        <f>E86</f>
        <v>-0.342511218130915</v>
      </c>
      <c r="H10" s="14"/>
      <c r="K10" s="39">
        <f>B86-D86</f>
        <v>-0.342511218130915</v>
      </c>
      <c r="L10" s="14"/>
    </row>
    <row r="11" ht="15.75" spans="1:12">
      <c r="A11" s="23" t="s">
        <v>125</v>
      </c>
      <c r="B11" s="24" t="s">
        <v>115</v>
      </c>
      <c r="C11" s="2"/>
      <c r="D11" s="2"/>
      <c r="G11" s="25">
        <f>SUM(G5:G10)</f>
        <v>-0.350148352902288</v>
      </c>
      <c r="H11" s="26" t="s">
        <v>31</v>
      </c>
      <c r="I11" s="41"/>
      <c r="J11" s="41"/>
      <c r="K11" s="25">
        <f>SUM(K5:K10)</f>
        <v>-0.0123103313860641</v>
      </c>
      <c r="L11" s="26" t="s">
        <v>31</v>
      </c>
    </row>
    <row r="12" ht="15.75" spans="4:12">
      <c r="D12" s="2"/>
      <c r="G12" s="27">
        <f>G11*182.5</f>
        <v>-63.9020744046676</v>
      </c>
      <c r="H12" s="28" t="s">
        <v>30</v>
      </c>
      <c r="I12" s="41"/>
      <c r="J12" s="41"/>
      <c r="K12" s="27">
        <f>K11*182.5</f>
        <v>-2.24663547795669</v>
      </c>
      <c r="L12" s="28" t="s">
        <v>30</v>
      </c>
    </row>
    <row r="13" spans="4:12">
      <c r="D13" s="2"/>
      <c r="G13" s="41"/>
      <c r="H13" s="41"/>
      <c r="I13" s="41"/>
      <c r="J13" s="41"/>
      <c r="K13" s="41"/>
      <c r="L13" s="41"/>
    </row>
    <row r="14" ht="18.75" spans="1:12">
      <c r="A14" s="35" t="s">
        <v>126</v>
      </c>
      <c r="C14" s="2" t="s">
        <v>1</v>
      </c>
      <c r="D14" s="2" t="s">
        <v>127</v>
      </c>
      <c r="E14" s="2" t="s">
        <v>126</v>
      </c>
      <c r="F14" s="2" t="s">
        <v>128</v>
      </c>
      <c r="G14" s="3" t="s">
        <v>111</v>
      </c>
      <c r="H14" s="4" t="s">
        <v>129</v>
      </c>
      <c r="I14" s="41"/>
      <c r="J14" s="41"/>
      <c r="K14" s="41"/>
      <c r="L14" s="41"/>
    </row>
    <row r="15" ht="18.75" spans="2:12">
      <c r="B15" t="s">
        <v>130</v>
      </c>
      <c r="C15" s="45">
        <v>0.798793236054514</v>
      </c>
      <c r="D15" s="45">
        <v>0.07718046809052</v>
      </c>
      <c r="E15" s="19">
        <f t="shared" ref="E15:E18" si="0">SUM(C15:D15)</f>
        <v>0.875973704145034</v>
      </c>
      <c r="F15" s="19">
        <v>0.58349683039255</v>
      </c>
      <c r="G15" s="17">
        <f t="shared" ref="G15:G18" si="1">F15-E15</f>
        <v>-0.292476873752484</v>
      </c>
      <c r="H15" s="9" t="s">
        <v>117</v>
      </c>
      <c r="I15" s="41"/>
      <c r="J15" s="41"/>
      <c r="K15" s="41"/>
      <c r="L15" s="41"/>
    </row>
    <row r="16" spans="2:12">
      <c r="B16" t="s">
        <v>131</v>
      </c>
      <c r="C16" s="19">
        <v>0.0195385034403691</v>
      </c>
      <c r="D16" s="19">
        <v>0.00188783626757326</v>
      </c>
      <c r="E16" s="19">
        <f t="shared" si="0"/>
        <v>0.0214263397079423</v>
      </c>
      <c r="F16" s="19">
        <v>0.0139059911351647</v>
      </c>
      <c r="G16" s="17">
        <f t="shared" si="1"/>
        <v>-0.00752034857277765</v>
      </c>
      <c r="H16" s="14"/>
      <c r="I16" s="41"/>
      <c r="J16" s="41"/>
      <c r="K16" s="41"/>
      <c r="L16" s="41"/>
    </row>
    <row r="17" spans="2:12">
      <c r="B17" t="s">
        <v>132</v>
      </c>
      <c r="C17" s="19">
        <v>0.00341913908603691</v>
      </c>
      <c r="D17" s="19">
        <v>0.000330361779764635</v>
      </c>
      <c r="E17" s="19">
        <f t="shared" si="0"/>
        <v>0.00374950086580155</v>
      </c>
      <c r="F17" s="19">
        <v>0.00235488248612332</v>
      </c>
      <c r="G17" s="17">
        <f t="shared" si="1"/>
        <v>-0.00139461837967822</v>
      </c>
      <c r="H17" s="14"/>
      <c r="I17" s="41"/>
      <c r="J17" s="41"/>
      <c r="K17" s="41"/>
      <c r="L17" s="41"/>
    </row>
    <row r="18" spans="2:10">
      <c r="B18" t="s">
        <v>119</v>
      </c>
      <c r="C18" s="19">
        <v>0.103056013488505</v>
      </c>
      <c r="D18" s="19">
        <v>0.00995740950420738</v>
      </c>
      <c r="E18" s="19">
        <f t="shared" si="0"/>
        <v>0.113013422992713</v>
      </c>
      <c r="F18" s="19">
        <v>0.076567242181428</v>
      </c>
      <c r="G18" s="17">
        <f t="shared" si="1"/>
        <v>-0.0364461808112848</v>
      </c>
      <c r="H18" s="14"/>
      <c r="I18" s="41"/>
      <c r="J18" s="41"/>
    </row>
    <row r="19" spans="4:12">
      <c r="D19" s="2"/>
      <c r="G19" s="30"/>
      <c r="H19" s="14"/>
      <c r="I19" s="41"/>
      <c r="J19" s="41"/>
      <c r="K19" s="41"/>
      <c r="L19" s="41"/>
    </row>
    <row r="20" ht="15.75" spans="4:12">
      <c r="D20" s="2"/>
      <c r="G20" s="31">
        <f>SUM(G15:G18)</f>
        <v>-0.337838021516225</v>
      </c>
      <c r="H20" s="26" t="s">
        <v>31</v>
      </c>
      <c r="I20" s="41"/>
      <c r="J20" s="41"/>
      <c r="K20" s="41"/>
      <c r="L20" s="41"/>
    </row>
    <row r="21" ht="15.75" spans="4:12">
      <c r="D21" s="2"/>
      <c r="G21" s="27">
        <f>G20*182.5</f>
        <v>-61.655438926711</v>
      </c>
      <c r="H21" s="28" t="s">
        <v>30</v>
      </c>
      <c r="I21" s="41"/>
      <c r="J21" s="41"/>
      <c r="K21" s="41"/>
      <c r="L21" s="41"/>
    </row>
    <row r="22" ht="15.75" spans="1:6">
      <c r="A22" s="35" t="s">
        <v>133</v>
      </c>
      <c r="B22" s="2"/>
      <c r="C22" s="2" t="s">
        <v>134</v>
      </c>
      <c r="D22" s="2"/>
      <c r="E22" s="2" t="s">
        <v>135</v>
      </c>
      <c r="F22" s="2" t="s">
        <v>135</v>
      </c>
    </row>
    <row r="23" spans="2:6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</row>
    <row r="24" spans="2:6">
      <c r="B24" s="2"/>
      <c r="C24" s="32">
        <v>0.246327578616352</v>
      </c>
      <c r="D24" s="2">
        <v>0.01</v>
      </c>
      <c r="E24" s="33">
        <f>C24*D24</f>
        <v>0.00246327578616352</v>
      </c>
      <c r="F24" s="33">
        <f>C24*D24</f>
        <v>0.00246327578616352</v>
      </c>
    </row>
    <row r="25" spans="2:6">
      <c r="B25" s="2"/>
      <c r="C25" s="2"/>
      <c r="D25" s="2"/>
      <c r="E25" s="2"/>
      <c r="F25" s="2"/>
    </row>
    <row r="26" spans="2:6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</row>
    <row r="27" spans="2:6">
      <c r="B27" s="2" t="s">
        <v>142</v>
      </c>
      <c r="C27" s="19">
        <v>71.4</v>
      </c>
      <c r="D27" s="2">
        <v>365</v>
      </c>
      <c r="E27" s="19">
        <f>C27/D27</f>
        <v>0.195616438356164</v>
      </c>
      <c r="F27" s="19">
        <f>C27/D27</f>
        <v>0.195616438356164</v>
      </c>
    </row>
    <row r="28" spans="2:6">
      <c r="B28" s="2"/>
      <c r="C28" s="32"/>
      <c r="D28" s="34"/>
      <c r="E28" s="34"/>
      <c r="F28" s="2"/>
    </row>
    <row r="29" spans="2:6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</row>
    <row r="30" spans="2:6">
      <c r="B30" s="2"/>
      <c r="C30" s="19">
        <v>119</v>
      </c>
      <c r="D30" s="2">
        <v>365</v>
      </c>
      <c r="E30" s="19">
        <f>C30/D30</f>
        <v>0.326027397260274</v>
      </c>
      <c r="F30" s="19">
        <f>C30/D30</f>
        <v>0.326027397260274</v>
      </c>
    </row>
    <row r="33" ht="15.75" spans="1:8">
      <c r="A33" s="35" t="s">
        <v>119</v>
      </c>
      <c r="B33" s="2"/>
      <c r="C33" s="2"/>
      <c r="D33" s="2"/>
      <c r="E33" s="2"/>
      <c r="F33" s="2"/>
      <c r="G33" s="2"/>
      <c r="H33" s="2"/>
    </row>
    <row r="34" spans="1:15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  <c r="J34" s="53"/>
      <c r="K34" s="53"/>
      <c r="L34" s="53"/>
      <c r="M34" s="53"/>
      <c r="N34" s="53"/>
      <c r="O34" s="53"/>
    </row>
    <row r="35" spans="1:15">
      <c r="A35" t="s">
        <v>148</v>
      </c>
      <c r="B35" s="19">
        <f>F24</f>
        <v>0.00246327578616352</v>
      </c>
      <c r="C35" s="2" t="s">
        <v>149</v>
      </c>
      <c r="D35" s="19">
        <f>C5*H35*H36</f>
        <v>0.4823665</v>
      </c>
      <c r="E35" s="2"/>
      <c r="F35" s="2"/>
      <c r="G35" s="2" t="s">
        <v>150</v>
      </c>
      <c r="H35" s="2">
        <v>0.55</v>
      </c>
      <c r="J35" s="21"/>
      <c r="K35" s="21"/>
      <c r="L35" s="21"/>
      <c r="M35" s="21"/>
      <c r="N35" s="21"/>
      <c r="O35" s="21"/>
    </row>
    <row r="36" spans="1:15">
      <c r="A36" t="s">
        <v>151</v>
      </c>
      <c r="B36" s="19">
        <f>F27</f>
        <v>0.195616438356164</v>
      </c>
      <c r="C36" s="2"/>
      <c r="D36" s="2"/>
      <c r="E36" s="2"/>
      <c r="F36" s="2"/>
      <c r="G36" s="2" t="s">
        <v>152</v>
      </c>
      <c r="H36" s="2">
        <v>0.005</v>
      </c>
      <c r="J36" s="21"/>
      <c r="K36" s="21"/>
      <c r="L36" s="21"/>
      <c r="M36" s="21"/>
      <c r="N36" s="21"/>
      <c r="O36" s="21"/>
    </row>
    <row r="37" spans="1:15">
      <c r="A37" t="s">
        <v>153</v>
      </c>
      <c r="B37" s="19">
        <f>F30</f>
        <v>0.326027397260274</v>
      </c>
      <c r="C37" s="2"/>
      <c r="D37" s="2"/>
      <c r="E37" s="2"/>
      <c r="F37" s="2"/>
      <c r="G37" s="2"/>
      <c r="H37" s="2"/>
      <c r="J37" s="21"/>
      <c r="K37" s="21"/>
      <c r="L37" s="21"/>
      <c r="M37" s="21"/>
      <c r="N37" s="21"/>
      <c r="O37" s="21"/>
    </row>
    <row r="38" spans="2:14">
      <c r="B38" s="19"/>
      <c r="C38" s="2"/>
      <c r="D38" s="2"/>
      <c r="E38" s="2" t="s">
        <v>154</v>
      </c>
      <c r="F38" s="2"/>
      <c r="G38" s="2"/>
      <c r="H38" s="2"/>
      <c r="J38" s="21"/>
      <c r="N38" s="21"/>
    </row>
    <row r="39" spans="1:8">
      <c r="A39" t="s">
        <v>155</v>
      </c>
      <c r="B39" s="19">
        <f>SUM(B35:B37)</f>
        <v>0.524107111402602</v>
      </c>
      <c r="C39" s="2"/>
      <c r="D39" s="19">
        <f>SUM(D35:D37)</f>
        <v>0.4823665</v>
      </c>
      <c r="E39" s="19">
        <f>B39-D39</f>
        <v>0.041740611402602</v>
      </c>
      <c r="F39" s="2"/>
      <c r="G39" s="2"/>
      <c r="H39" s="2"/>
    </row>
    <row r="40" spans="7:8"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0.0964733</v>
      </c>
      <c r="C43" s="2" t="s">
        <v>156</v>
      </c>
      <c r="D43" s="51">
        <v>0.0548982072145606</v>
      </c>
      <c r="E43" s="19"/>
      <c r="F43" s="2"/>
      <c r="G43" s="2" t="s">
        <v>157</v>
      </c>
      <c r="H43" s="2">
        <v>0.2</v>
      </c>
    </row>
    <row r="44" spans="2:8">
      <c r="B44" s="19"/>
      <c r="C44" s="2" t="s">
        <v>158</v>
      </c>
      <c r="D44" s="19">
        <f>H44*C6</f>
        <v>0.297542818669944</v>
      </c>
      <c r="E44" s="19"/>
      <c r="F44" s="2"/>
      <c r="G44" s="2" t="s">
        <v>159</v>
      </c>
      <c r="H44" s="2">
        <v>0.1</v>
      </c>
    </row>
    <row r="45" spans="2:18">
      <c r="B45" s="19"/>
      <c r="C45" s="2" t="s">
        <v>160</v>
      </c>
      <c r="D45" s="19">
        <f>H45*C6</f>
        <v>0.0238034254935955</v>
      </c>
      <c r="E45" s="19"/>
      <c r="F45" s="2"/>
      <c r="G45" s="2" t="s">
        <v>161</v>
      </c>
      <c r="H45" s="2">
        <v>0.008</v>
      </c>
      <c r="J45" s="51"/>
      <c r="K45" s="51"/>
      <c r="L45" s="51"/>
      <c r="M45" s="51"/>
      <c r="N45" s="51"/>
      <c r="O45" s="51"/>
      <c r="P45" s="51"/>
      <c r="Q45" s="51"/>
      <c r="R45" s="51"/>
    </row>
    <row r="46" spans="2:18">
      <c r="B46" s="2"/>
      <c r="C46" s="2"/>
      <c r="D46" s="2"/>
      <c r="E46" s="2"/>
      <c r="F46" s="2"/>
      <c r="G46" s="2"/>
      <c r="H46" s="2"/>
      <c r="J46" s="51"/>
      <c r="K46" s="51"/>
      <c r="L46" s="51"/>
      <c r="M46" s="51"/>
      <c r="N46" s="51"/>
      <c r="O46" s="51"/>
      <c r="P46" s="51"/>
      <c r="Q46" s="51"/>
      <c r="R46" s="51"/>
    </row>
    <row r="47" spans="2:18">
      <c r="B47" s="19"/>
      <c r="C47" s="2"/>
      <c r="D47" s="19"/>
      <c r="E47" s="19" t="s">
        <v>154</v>
      </c>
      <c r="F47" s="2"/>
      <c r="G47" s="2"/>
      <c r="H47" s="2"/>
      <c r="J47" s="51"/>
      <c r="K47" s="51"/>
      <c r="L47" s="51"/>
      <c r="M47" s="51"/>
      <c r="N47" s="51"/>
      <c r="O47" s="51"/>
      <c r="P47" s="51"/>
      <c r="Q47" s="51"/>
      <c r="R47" s="51"/>
    </row>
    <row r="48" spans="1:18">
      <c r="A48" t="s">
        <v>155</v>
      </c>
      <c r="B48" s="19">
        <f>SUM(B43:B45)</f>
        <v>0.0964733</v>
      </c>
      <c r="C48" s="2"/>
      <c r="D48" s="19">
        <f>SUM(D43:D45)</f>
        <v>0.3762444513781</v>
      </c>
      <c r="E48" s="19">
        <f>B48-D48</f>
        <v>-0.2797711513781</v>
      </c>
      <c r="F48" s="2"/>
      <c r="G48" s="2"/>
      <c r="H48" s="2"/>
      <c r="J48" s="51"/>
      <c r="K48" s="53"/>
      <c r="L48" s="53"/>
      <c r="M48" s="53"/>
      <c r="N48" s="53"/>
      <c r="O48" s="53"/>
      <c r="P48" s="53"/>
      <c r="Q48" s="51"/>
      <c r="R48" s="51"/>
    </row>
    <row r="49" spans="2:18">
      <c r="B49" s="2"/>
      <c r="C49" s="2"/>
      <c r="D49" s="2"/>
      <c r="E49" s="2"/>
      <c r="F49" s="2"/>
      <c r="G49" s="2"/>
      <c r="H49" s="2"/>
      <c r="J49" s="51"/>
      <c r="K49" s="21"/>
      <c r="L49" s="21"/>
      <c r="M49" s="21"/>
      <c r="N49" s="21"/>
      <c r="O49" s="21"/>
      <c r="P49" s="21"/>
      <c r="Q49" s="51"/>
      <c r="R49" s="51"/>
    </row>
    <row r="50" ht="15.75" spans="1:18">
      <c r="A50" s="35" t="s">
        <v>121</v>
      </c>
      <c r="B50" s="2"/>
      <c r="C50" s="2"/>
      <c r="D50" s="2"/>
      <c r="E50" s="2"/>
      <c r="F50" s="2"/>
      <c r="G50" s="2"/>
      <c r="H50" s="2"/>
      <c r="J50" s="51"/>
      <c r="K50" s="21"/>
      <c r="L50" s="21"/>
      <c r="M50" s="21"/>
      <c r="N50" s="21"/>
      <c r="O50" s="21"/>
      <c r="P50" s="21"/>
      <c r="Q50" s="51"/>
      <c r="R50" s="51"/>
    </row>
    <row r="51" spans="1:1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  <c r="J51" s="51"/>
      <c r="K51" s="21"/>
      <c r="L51" s="21"/>
      <c r="M51" s="21"/>
      <c r="N51" s="21"/>
      <c r="O51" s="21"/>
      <c r="P51" s="21"/>
      <c r="Q51" s="51"/>
      <c r="R51" s="51"/>
    </row>
    <row r="52" spans="1:18">
      <c r="A52" t="s">
        <v>160</v>
      </c>
      <c r="B52" s="19">
        <f>D45</f>
        <v>0.0238034254935955</v>
      </c>
      <c r="C52" s="2" t="s">
        <v>162</v>
      </c>
      <c r="D52" s="36">
        <f>H52*C7</f>
        <v>7.0910887313176e-5</v>
      </c>
      <c r="E52" s="19"/>
      <c r="F52" s="2"/>
      <c r="G52" s="2" t="s">
        <v>163</v>
      </c>
      <c r="H52" s="2">
        <v>0.001</v>
      </c>
      <c r="J52" s="51"/>
      <c r="K52" s="21"/>
      <c r="L52" s="21"/>
      <c r="M52" s="21"/>
      <c r="N52" s="21"/>
      <c r="O52" s="21"/>
      <c r="Q52" s="51"/>
      <c r="R52" s="51"/>
    </row>
    <row r="53" spans="1:18">
      <c r="A53" t="s">
        <v>156</v>
      </c>
      <c r="B53" s="51">
        <v>0.0177737032285006</v>
      </c>
      <c r="C53" s="2" t="s">
        <v>164</v>
      </c>
      <c r="D53" s="19">
        <f>H53*(E24+E27)</f>
        <v>0.158463771313862</v>
      </c>
      <c r="E53" s="19"/>
      <c r="F53" s="2"/>
      <c r="G53" s="2" t="s">
        <v>165</v>
      </c>
      <c r="H53" s="2">
        <v>0.8</v>
      </c>
      <c r="J53" s="51"/>
      <c r="K53" s="51"/>
      <c r="L53" s="51"/>
      <c r="P53" s="51"/>
      <c r="R53" s="51"/>
    </row>
    <row r="54" spans="2:18">
      <c r="B54" s="19"/>
      <c r="C54" s="2"/>
      <c r="D54" s="19"/>
      <c r="E54" s="19"/>
      <c r="F54" s="2"/>
      <c r="G54" s="2"/>
      <c r="H54" s="2"/>
      <c r="J54" s="51"/>
      <c r="K54" s="51"/>
      <c r="L54" s="51"/>
      <c r="M54" s="51"/>
      <c r="N54" s="51"/>
      <c r="O54" s="51"/>
      <c r="P54" s="51"/>
      <c r="Q54" s="51"/>
      <c r="R54" s="51"/>
    </row>
    <row r="55" spans="2:18">
      <c r="B55" s="19"/>
      <c r="C55" s="2"/>
      <c r="D55" s="19"/>
      <c r="E55" s="19" t="s">
        <v>154</v>
      </c>
      <c r="F55" s="2"/>
      <c r="G55" s="2"/>
      <c r="H55" s="2"/>
      <c r="J55" s="51"/>
      <c r="K55" s="51"/>
      <c r="L55" s="51"/>
      <c r="M55" s="51"/>
      <c r="N55" s="51"/>
      <c r="O55" s="51"/>
      <c r="P55" s="51"/>
      <c r="Q55" s="51"/>
      <c r="R55" s="51"/>
    </row>
    <row r="56" spans="1:18">
      <c r="A56" t="s">
        <v>155</v>
      </c>
      <c r="B56" s="19">
        <f>SUM(B52:B53)</f>
        <v>0.0415771287220961</v>
      </c>
      <c r="C56" s="2"/>
      <c r="D56" s="19">
        <f>SUM(D52:D53)</f>
        <v>0.158534682201176</v>
      </c>
      <c r="E56" s="19">
        <f>B56-D56</f>
        <v>-0.116957553479079</v>
      </c>
      <c r="F56" s="2"/>
      <c r="G56" s="2"/>
      <c r="H56" s="2"/>
      <c r="J56" s="51"/>
      <c r="K56" s="51"/>
      <c r="L56" s="51"/>
      <c r="M56" s="51"/>
      <c r="N56" s="51"/>
      <c r="O56" s="51"/>
      <c r="P56" s="51"/>
      <c r="Q56" s="51"/>
      <c r="R56" s="51"/>
    </row>
    <row r="57" spans="2:18">
      <c r="B57" s="2"/>
      <c r="C57" s="2"/>
      <c r="D57" s="2"/>
      <c r="E57" s="2"/>
      <c r="F57" s="2"/>
      <c r="G57" s="2"/>
      <c r="H57" s="2"/>
      <c r="J57" s="51"/>
      <c r="K57" s="51"/>
      <c r="L57" s="51"/>
      <c r="M57" s="51"/>
      <c r="N57" s="51"/>
      <c r="O57" s="51"/>
      <c r="P57" s="51"/>
      <c r="Q57" s="51"/>
      <c r="R57" s="51"/>
    </row>
    <row r="58" spans="2:8">
      <c r="B58" s="2"/>
      <c r="C58" s="2"/>
      <c r="D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D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  <c r="H60" s="2"/>
    </row>
    <row r="61" spans="1:8">
      <c r="A61" t="str">
        <f>C52</f>
        <v>nitrification</v>
      </c>
      <c r="B61" s="2">
        <f>D52</f>
        <v>7.0910887313176e-5</v>
      </c>
      <c r="C61" s="2" t="s">
        <v>156</v>
      </c>
      <c r="D61" s="51">
        <v>0.0108531705618675</v>
      </c>
      <c r="E61" s="19"/>
      <c r="F61" s="2"/>
      <c r="G61" s="2"/>
      <c r="H61" s="2"/>
    </row>
    <row r="62" spans="1:8">
      <c r="A62" s="37" t="s">
        <v>162</v>
      </c>
      <c r="B62" s="21">
        <f>D82</f>
        <v>0.000102814230006693</v>
      </c>
      <c r="C62" s="2" t="s">
        <v>164</v>
      </c>
      <c r="D62" s="19">
        <f>(1-H53)*(E24+E27)</f>
        <v>0.0396159428284656</v>
      </c>
      <c r="E62" s="19"/>
      <c r="F62" s="2"/>
      <c r="G62" s="2"/>
      <c r="H62" s="2"/>
    </row>
    <row r="63" spans="2:8">
      <c r="B63" s="19"/>
      <c r="C63" s="2" t="s">
        <v>166</v>
      </c>
      <c r="D63" s="51">
        <v>0.0243436563221464</v>
      </c>
      <c r="E63" s="19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19">
        <f>SUM(B61:B63)</f>
        <v>0.000173725117319869</v>
      </c>
      <c r="C66" s="2"/>
      <c r="D66" s="19">
        <f>SUM(D61:D63)</f>
        <v>0.0748127697124795</v>
      </c>
      <c r="E66" s="19">
        <f>B66-D66</f>
        <v>-0.0746390445951596</v>
      </c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D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  <c r="H70" s="2"/>
    </row>
    <row r="71" spans="1:8">
      <c r="A71" t="s">
        <v>149</v>
      </c>
      <c r="B71" s="19">
        <f>D35-B43</f>
        <v>0.3858932</v>
      </c>
      <c r="C71" s="2" t="s">
        <v>158</v>
      </c>
      <c r="D71" s="33">
        <f>H44*C9</f>
        <v>0.0174087073483307</v>
      </c>
      <c r="E71" s="19"/>
      <c r="F71" s="2"/>
      <c r="G71" s="2"/>
      <c r="H71" s="2"/>
    </row>
    <row r="72" spans="1:8">
      <c r="A72" t="s">
        <v>156</v>
      </c>
      <c r="B72" s="51">
        <v>0.0548982072145606</v>
      </c>
      <c r="C72" s="2" t="s">
        <v>160</v>
      </c>
      <c r="D72" s="33">
        <f>H45*C9</f>
        <v>0.00139269658786646</v>
      </c>
      <c r="E72" s="19"/>
      <c r="F72" s="2"/>
      <c r="G72" s="2"/>
      <c r="H72" s="2"/>
    </row>
    <row r="73" spans="2:8">
      <c r="B73" s="19"/>
      <c r="C73" s="2"/>
      <c r="D73" s="19"/>
      <c r="E73" s="19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0.440791407214561</v>
      </c>
      <c r="C76" s="2"/>
      <c r="D76" s="19">
        <f>SUM(D71:D73)</f>
        <v>0.0188014039361972</v>
      </c>
      <c r="E76" s="19">
        <f>B76-D76</f>
        <v>0.421990003278363</v>
      </c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D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0.00139269658786646</v>
      </c>
      <c r="C81" s="36" t="s">
        <v>156</v>
      </c>
      <c r="D81" s="51">
        <v>0.0177737032285006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0.000102814230006693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0.326027397260274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0.00139269658786646</v>
      </c>
      <c r="C86" s="36"/>
      <c r="D86" s="36">
        <f>SUM(D81:D83)</f>
        <v>0.343903914718781</v>
      </c>
      <c r="E86" s="36">
        <f>B86-D86</f>
        <v>-0.342511218130915</v>
      </c>
      <c r="F86" s="2"/>
      <c r="G86" s="2"/>
      <c r="H86" s="2"/>
    </row>
    <row r="87" spans="4:4">
      <c r="D87" s="2"/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6"/>
  <sheetViews>
    <sheetView zoomScale="60" zoomScaleNormal="60" workbookViewId="0">
      <selection activeCell="A1" sqref="A1"/>
    </sheetView>
  </sheetViews>
  <sheetFormatPr defaultColWidth="9.14285714285714" defaultRowHeight="15"/>
  <cols>
    <col min="1" max="6" width="13.8095238095238" customWidth="1"/>
    <col min="7" max="8" width="14.2857142857143" customWidth="1"/>
    <col min="9" max="9" width="6.19047619047619" customWidth="1"/>
    <col min="10" max="10" width="5.95238095238095" customWidth="1"/>
    <col min="11" max="12" width="14.2857142857143" customWidth="1"/>
    <col min="13" max="13" width="12.8571428571429"/>
    <col min="15" max="17" width="14"/>
  </cols>
  <sheetData>
    <row r="1" ht="18.75" spans="1:16">
      <c r="A1" s="1" t="s">
        <v>108</v>
      </c>
      <c r="B1" s="1" t="s">
        <v>109</v>
      </c>
      <c r="C1" s="1" t="s">
        <v>110</v>
      </c>
      <c r="D1" s="2"/>
      <c r="G1" s="3" t="s">
        <v>111</v>
      </c>
      <c r="H1" s="4" t="s">
        <v>112</v>
      </c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0.288450391872279</v>
      </c>
      <c r="D2" s="10"/>
      <c r="E2" s="44"/>
      <c r="F2" s="44"/>
      <c r="G2" s="8"/>
      <c r="H2" s="9" t="s">
        <v>117</v>
      </c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35.7</v>
      </c>
      <c r="D3" s="10"/>
      <c r="E3" s="44"/>
      <c r="F3" s="44"/>
      <c r="G3" s="13"/>
      <c r="H3" s="14"/>
      <c r="K3" s="30"/>
      <c r="L3" s="14"/>
    </row>
    <row r="4" spans="1:12">
      <c r="A4" s="10" t="s">
        <v>19</v>
      </c>
      <c r="B4" s="11" t="s">
        <v>115</v>
      </c>
      <c r="C4" s="12">
        <f>C30</f>
        <v>480.76</v>
      </c>
      <c r="D4" s="10"/>
      <c r="E4" s="44"/>
      <c r="F4" s="44"/>
      <c r="G4" s="13"/>
      <c r="H4" s="14"/>
      <c r="K4" s="30"/>
      <c r="L4" s="14"/>
    </row>
    <row r="5" spans="1:12">
      <c r="A5" s="2" t="s">
        <v>119</v>
      </c>
      <c r="B5" s="15" t="s">
        <v>115</v>
      </c>
      <c r="C5" s="16">
        <v>100.071066666667</v>
      </c>
      <c r="D5" s="2"/>
      <c r="G5" s="17">
        <f>E39</f>
        <v>1.14264797469498</v>
      </c>
      <c r="H5" s="14"/>
      <c r="K5" s="39">
        <f>E18-F18+B39-D39</f>
        <v>1.15238941855807</v>
      </c>
      <c r="L5" s="14"/>
    </row>
    <row r="6" spans="1:12">
      <c r="A6" s="2" t="s">
        <v>120</v>
      </c>
      <c r="B6" s="15" t="s">
        <v>115</v>
      </c>
      <c r="C6" s="43">
        <v>6.75074554066906</v>
      </c>
      <c r="G6" s="17">
        <f>E48</f>
        <v>0.0275042848924509</v>
      </c>
      <c r="H6" s="18"/>
      <c r="I6" s="40"/>
      <c r="K6" s="39">
        <f>E15-F15+B48-D48</f>
        <v>0.104041108210873</v>
      </c>
      <c r="L6" s="14"/>
    </row>
    <row r="7" spans="1:12">
      <c r="A7" s="2" t="s">
        <v>121</v>
      </c>
      <c r="B7" s="15" t="s">
        <v>115</v>
      </c>
      <c r="C7" s="43">
        <v>0.121726420191676</v>
      </c>
      <c r="D7" s="2"/>
      <c r="G7" s="17">
        <f>E56</f>
        <v>-0.0247786574258528</v>
      </c>
      <c r="H7" s="14"/>
      <c r="I7" s="21"/>
      <c r="K7" s="39">
        <f>E16-F16+B56-D56</f>
        <v>-0.023331027201232</v>
      </c>
      <c r="L7" s="14"/>
    </row>
    <row r="8" spans="1:12">
      <c r="A8" s="2" t="s">
        <v>122</v>
      </c>
      <c r="B8" s="15" t="s">
        <v>115</v>
      </c>
      <c r="C8" s="19">
        <v>0.0397166706703619</v>
      </c>
      <c r="D8" s="2"/>
      <c r="G8" s="20">
        <f>E66</f>
        <v>-0.0324142285530206</v>
      </c>
      <c r="H8" s="14"/>
      <c r="I8" s="40"/>
      <c r="J8" s="40"/>
      <c r="K8" s="39">
        <f>E17-F17+B66-D66</f>
        <v>-0.0319266029582264</v>
      </c>
      <c r="L8" s="14"/>
    </row>
    <row r="9" spans="1:12">
      <c r="A9" s="2" t="s">
        <v>123</v>
      </c>
      <c r="B9" s="15" t="s">
        <v>115</v>
      </c>
      <c r="C9" s="21">
        <v>0.196629651667111</v>
      </c>
      <c r="D9" s="2"/>
      <c r="G9" s="17">
        <f>E76</f>
        <v>0.122638394978832</v>
      </c>
      <c r="H9" s="14"/>
      <c r="K9" s="39">
        <f>B76-D76</f>
        <v>0.122638394978832</v>
      </c>
      <c r="L9" s="14"/>
    </row>
    <row r="10" spans="1:25">
      <c r="A10" s="2" t="s">
        <v>124</v>
      </c>
      <c r="B10" s="15" t="s">
        <v>115</v>
      </c>
      <c r="C10" s="21">
        <v>0.566205952763024</v>
      </c>
      <c r="D10" s="2"/>
      <c r="G10" s="22">
        <f>E86</f>
        <v>-1.32277213029835</v>
      </c>
      <c r="H10" s="14"/>
      <c r="K10" s="39">
        <f>B86-D86</f>
        <v>-1.32277213029835</v>
      </c>
      <c r="L10" s="14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ht="15.75" spans="1:26">
      <c r="A11" s="23" t="s">
        <v>125</v>
      </c>
      <c r="B11" s="24" t="s">
        <v>115</v>
      </c>
      <c r="C11" s="2"/>
      <c r="D11" s="2"/>
      <c r="G11" s="25">
        <f>SUM(G5:G10)</f>
        <v>-0.0871743617109608</v>
      </c>
      <c r="H11" s="26" t="s">
        <v>31</v>
      </c>
      <c r="I11" s="41"/>
      <c r="J11" s="41"/>
      <c r="K11" s="25">
        <f>SUM(K5:K10)</f>
        <v>0.00103916128996651</v>
      </c>
      <c r="L11" s="26" t="s">
        <v>31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1"/>
    </row>
    <row r="12" ht="15.75" spans="4:26">
      <c r="D12" s="2"/>
      <c r="G12" s="27">
        <f>G11*182.5</f>
        <v>-15.9093210122504</v>
      </c>
      <c r="H12" s="28" t="s">
        <v>30</v>
      </c>
      <c r="I12" s="41"/>
      <c r="J12" s="41"/>
      <c r="K12" s="27">
        <f>K11*182.5</f>
        <v>0.189646935418887</v>
      </c>
      <c r="L12" s="28" t="s">
        <v>30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1"/>
    </row>
    <row r="13" spans="4:26">
      <c r="D13" s="2"/>
      <c r="G13" s="41"/>
      <c r="H13" s="41"/>
      <c r="I13" s="41"/>
      <c r="J13" s="41"/>
      <c r="K13" s="41"/>
      <c r="L13" s="41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51"/>
    </row>
    <row r="14" ht="18.75" spans="1:26">
      <c r="A14" s="35" t="s">
        <v>126</v>
      </c>
      <c r="C14" s="2" t="s">
        <v>1</v>
      </c>
      <c r="D14" s="2" t="s">
        <v>127</v>
      </c>
      <c r="E14" s="2" t="s">
        <v>126</v>
      </c>
      <c r="F14" s="2" t="s">
        <v>128</v>
      </c>
      <c r="G14" s="3" t="s">
        <v>111</v>
      </c>
      <c r="H14" s="4" t="s">
        <v>129</v>
      </c>
      <c r="I14" s="41"/>
      <c r="J14" s="41"/>
      <c r="K14" s="41"/>
      <c r="L14" s="41"/>
      <c r="M14" s="50"/>
      <c r="N14" s="50"/>
      <c r="O14" s="50"/>
      <c r="P14" s="46"/>
      <c r="Q14" s="46"/>
      <c r="R14" s="46"/>
      <c r="S14" s="46"/>
      <c r="T14" s="50"/>
      <c r="U14" s="50"/>
      <c r="V14" s="50"/>
      <c r="W14" s="50"/>
      <c r="X14" s="49"/>
      <c r="Y14" s="49"/>
      <c r="Z14" s="51"/>
    </row>
    <row r="15" ht="18.75" spans="2:26">
      <c r="B15" t="s">
        <v>130</v>
      </c>
      <c r="C15" s="45">
        <v>0.177786171565914</v>
      </c>
      <c r="D15" s="45">
        <v>0.00888212920285275</v>
      </c>
      <c r="E15" s="19">
        <f t="shared" ref="E15:E18" si="0">SUM(C15:D15)</f>
        <v>0.186668300768767</v>
      </c>
      <c r="F15" s="19">
        <v>0.110131477450345</v>
      </c>
      <c r="G15" s="17">
        <f t="shared" ref="G15:G18" si="1">F15-E15</f>
        <v>-0.0765368233184218</v>
      </c>
      <c r="H15" s="9" t="s">
        <v>117</v>
      </c>
      <c r="I15" s="41"/>
      <c r="J15" s="41"/>
      <c r="K15" s="41"/>
      <c r="L15" s="41"/>
      <c r="M15" s="50"/>
      <c r="N15" s="50"/>
      <c r="O15" s="50"/>
      <c r="P15" s="47"/>
      <c r="Q15" s="47"/>
      <c r="R15" s="47"/>
      <c r="S15" s="47"/>
      <c r="T15" s="50"/>
      <c r="U15" s="50"/>
      <c r="V15" s="50"/>
      <c r="W15" s="50"/>
      <c r="X15" s="49"/>
      <c r="Y15" s="49"/>
      <c r="Z15" s="51"/>
    </row>
    <row r="16" spans="2:26">
      <c r="B16" t="s">
        <v>131</v>
      </c>
      <c r="C16" s="19">
        <v>0.00327009881502055</v>
      </c>
      <c r="D16" s="33">
        <v>0.000163372887358338</v>
      </c>
      <c r="E16" s="19">
        <f t="shared" si="0"/>
        <v>0.00343347170237889</v>
      </c>
      <c r="F16" s="46">
        <v>0.00198584147775805</v>
      </c>
      <c r="G16" s="17">
        <f t="shared" si="1"/>
        <v>-0.00144763022462084</v>
      </c>
      <c r="H16" s="14"/>
      <c r="I16" s="41"/>
      <c r="J16" s="41"/>
      <c r="K16" s="41"/>
      <c r="L16" s="41"/>
      <c r="M16" s="50"/>
      <c r="N16" s="50"/>
      <c r="O16" s="50"/>
      <c r="P16" s="47"/>
      <c r="Q16" s="47"/>
      <c r="R16" s="47"/>
      <c r="S16" s="47"/>
      <c r="T16" s="50"/>
      <c r="U16" s="50"/>
      <c r="V16" s="50"/>
      <c r="W16" s="50"/>
      <c r="X16" s="49"/>
      <c r="Y16" s="49"/>
      <c r="Z16" s="51"/>
    </row>
    <row r="17" spans="2:26">
      <c r="B17" t="s">
        <v>132</v>
      </c>
      <c r="C17" s="19">
        <v>0.00107348913386004</v>
      </c>
      <c r="D17" s="47">
        <v>5.36311069686785e-5</v>
      </c>
      <c r="E17" s="19">
        <f t="shared" si="0"/>
        <v>0.00112712024082872</v>
      </c>
      <c r="F17" s="46">
        <v>0.000639494646034548</v>
      </c>
      <c r="G17" s="17">
        <f t="shared" si="1"/>
        <v>-0.00048762559479417</v>
      </c>
      <c r="H17" s="14"/>
      <c r="I17" s="41"/>
      <c r="J17" s="41"/>
      <c r="K17" s="41"/>
      <c r="L17" s="41"/>
      <c r="M17" s="50"/>
      <c r="N17" s="50"/>
      <c r="O17" s="50"/>
      <c r="P17" s="47"/>
      <c r="Q17" s="47"/>
      <c r="R17" s="47"/>
      <c r="S17" s="47"/>
      <c r="T17" s="50"/>
      <c r="U17" s="50"/>
      <c r="V17" s="50"/>
      <c r="W17" s="50"/>
      <c r="X17" s="49"/>
      <c r="Y17" s="49"/>
      <c r="Z17" s="51"/>
    </row>
    <row r="18" spans="2:26">
      <c r="B18" t="s">
        <v>119</v>
      </c>
      <c r="C18" s="46">
        <v>0.0269062039854629</v>
      </c>
      <c r="D18" s="47">
        <v>0.00134422367078527</v>
      </c>
      <c r="E18" s="19">
        <f t="shared" si="0"/>
        <v>0.0282504276562482</v>
      </c>
      <c r="F18" s="48">
        <v>0.0185089837931544</v>
      </c>
      <c r="G18" s="17">
        <f t="shared" si="1"/>
        <v>-0.00974144386309377</v>
      </c>
      <c r="H18" s="14"/>
      <c r="I18" s="41"/>
      <c r="J18" s="41"/>
      <c r="K18" s="41"/>
      <c r="L18" s="41"/>
      <c r="M18" s="50"/>
      <c r="N18" s="50"/>
      <c r="O18" s="50"/>
      <c r="P18" s="47"/>
      <c r="Q18" s="47"/>
      <c r="R18" s="47"/>
      <c r="S18" s="47"/>
      <c r="T18" s="50"/>
      <c r="U18" s="50"/>
      <c r="V18" s="50"/>
      <c r="W18" s="50"/>
      <c r="X18" s="49"/>
      <c r="Y18" s="49"/>
      <c r="Z18" s="51"/>
    </row>
    <row r="19" spans="4:19">
      <c r="D19" s="2"/>
      <c r="G19" s="30"/>
      <c r="H19" s="14"/>
      <c r="I19" s="41"/>
      <c r="J19" s="41"/>
      <c r="S19" s="47"/>
    </row>
    <row r="20" ht="15.75" spans="4:26">
      <c r="D20" s="2"/>
      <c r="G20" s="31">
        <f>SUM(G15:G18)</f>
        <v>-0.0882135230009305</v>
      </c>
      <c r="H20" s="26" t="s">
        <v>31</v>
      </c>
      <c r="I20" s="41"/>
      <c r="J20" s="41"/>
      <c r="K20" s="41"/>
      <c r="L20" s="41"/>
      <c r="M20" s="50"/>
      <c r="N20" s="50"/>
      <c r="O20" s="50"/>
      <c r="P20" s="47"/>
      <c r="Q20" s="47"/>
      <c r="R20" s="47"/>
      <c r="S20" s="47"/>
      <c r="T20" s="50"/>
      <c r="U20" s="50"/>
      <c r="V20" s="50"/>
      <c r="W20" s="50"/>
      <c r="X20" s="49"/>
      <c r="Y20" s="49"/>
      <c r="Z20" s="51"/>
    </row>
    <row r="21" ht="15.75" spans="4:26">
      <c r="D21" s="2"/>
      <c r="G21" s="27">
        <f>G20*182.5</f>
        <v>-16.0989679476698</v>
      </c>
      <c r="H21" s="28" t="s">
        <v>30</v>
      </c>
      <c r="I21" s="41"/>
      <c r="J21" s="41"/>
      <c r="K21" s="41"/>
      <c r="L21" s="41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51"/>
    </row>
    <row r="22" ht="15.75" spans="1:26">
      <c r="A22" s="35" t="s">
        <v>133</v>
      </c>
      <c r="B22" s="2"/>
      <c r="C22" s="2" t="s">
        <v>134</v>
      </c>
      <c r="D22" s="2"/>
      <c r="E22" s="2" t="s">
        <v>135</v>
      </c>
      <c r="F22" s="2" t="s">
        <v>135</v>
      </c>
      <c r="G22" s="4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1"/>
    </row>
    <row r="23" spans="2:25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2:25">
      <c r="B24" s="2"/>
      <c r="C24" s="32">
        <v>0.288450391872279</v>
      </c>
      <c r="D24" s="2">
        <v>0.01</v>
      </c>
      <c r="E24" s="33">
        <f>C24*D24</f>
        <v>0.00288450391872279</v>
      </c>
      <c r="F24" s="33">
        <f>C24*D24</f>
        <v>0.00288450391872279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2:6">
      <c r="B25" s="2"/>
      <c r="C25" s="2"/>
      <c r="D25" s="2"/>
      <c r="E25" s="2"/>
      <c r="F25" s="2"/>
    </row>
    <row r="26" spans="2:6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</row>
    <row r="27" spans="2:6">
      <c r="B27" s="2" t="s">
        <v>142</v>
      </c>
      <c r="C27" s="19">
        <v>35.7</v>
      </c>
      <c r="D27" s="2">
        <v>365</v>
      </c>
      <c r="E27" s="19">
        <f>C27/D27</f>
        <v>0.0978082191780822</v>
      </c>
      <c r="F27" s="19">
        <f>C27/D27</f>
        <v>0.0978082191780822</v>
      </c>
    </row>
    <row r="28" spans="2:6">
      <c r="B28" s="2"/>
      <c r="C28" s="32"/>
      <c r="D28" s="34"/>
      <c r="E28" s="34"/>
      <c r="F28" s="2"/>
    </row>
    <row r="29" spans="2:6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</row>
    <row r="30" spans="2:6">
      <c r="B30" s="2"/>
      <c r="C30" s="19">
        <v>480.76</v>
      </c>
      <c r="D30" s="2">
        <v>365</v>
      </c>
      <c r="E30" s="19">
        <f>C30/D30</f>
        <v>1.31715068493151</v>
      </c>
      <c r="F30" s="19">
        <f>C30/D30</f>
        <v>1.31715068493151</v>
      </c>
    </row>
    <row r="33" ht="15.75" spans="1:7">
      <c r="A33" s="35" t="s">
        <v>119</v>
      </c>
      <c r="B33" s="2"/>
      <c r="C33" s="2"/>
      <c r="D33" s="2"/>
      <c r="E33" s="2"/>
      <c r="F33" s="2"/>
      <c r="G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</row>
    <row r="35" spans="1:8">
      <c r="A35" t="s">
        <v>148</v>
      </c>
      <c r="B35" s="19">
        <f>F24</f>
        <v>0.00288450391872279</v>
      </c>
      <c r="C35" s="2" t="s">
        <v>149</v>
      </c>
      <c r="D35" s="19">
        <f>C5*H35*H36</f>
        <v>0.275195433333334</v>
      </c>
      <c r="E35" s="2"/>
      <c r="F35" s="2"/>
      <c r="G35" s="2" t="s">
        <v>150</v>
      </c>
      <c r="H35" s="2">
        <v>0.55</v>
      </c>
    </row>
    <row r="36" spans="1:8">
      <c r="A36" t="s">
        <v>151</v>
      </c>
      <c r="B36" s="19">
        <f>F27</f>
        <v>0.0978082191780822</v>
      </c>
      <c r="C36" s="2"/>
      <c r="D36" s="2"/>
      <c r="E36" s="2"/>
      <c r="F36" s="2"/>
      <c r="G36" s="2" t="s">
        <v>152</v>
      </c>
      <c r="H36" s="2">
        <v>0.005</v>
      </c>
    </row>
    <row r="37" spans="1:8">
      <c r="A37" t="s">
        <v>153</v>
      </c>
      <c r="B37" s="19">
        <f>F30</f>
        <v>1.31715068493151</v>
      </c>
      <c r="C37" s="2"/>
      <c r="D37" s="2"/>
      <c r="E37" s="2"/>
      <c r="F37" s="2"/>
      <c r="G37" s="2"/>
      <c r="H37" s="2"/>
    </row>
    <row r="38" spans="2:8">
      <c r="B38" s="19"/>
      <c r="C38" s="2"/>
      <c r="D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1.41784340802831</v>
      </c>
      <c r="C39" s="2"/>
      <c r="D39" s="19">
        <f>SUM(D35:D37)</f>
        <v>0.275195433333334</v>
      </c>
      <c r="E39" s="19">
        <f>B39-D39</f>
        <v>1.14264797469498</v>
      </c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0.0550390866666669</v>
      </c>
      <c r="C43" s="2" t="s">
        <v>158</v>
      </c>
      <c r="D43" s="19">
        <f>H44*C6</f>
        <v>0.0675074554066906</v>
      </c>
      <c r="E43" s="19"/>
      <c r="F43" s="2"/>
      <c r="G43" s="2" t="s">
        <v>157</v>
      </c>
      <c r="H43" s="2">
        <v>0.2</v>
      </c>
    </row>
    <row r="44" spans="1:8">
      <c r="A44" s="42" t="s">
        <v>156</v>
      </c>
      <c r="B44">
        <v>0.0939786179578274</v>
      </c>
      <c r="C44" s="2" t="s">
        <v>160</v>
      </c>
      <c r="D44" s="19">
        <f>H45*C6</f>
        <v>0.0540059643253525</v>
      </c>
      <c r="E44" s="19"/>
      <c r="F44" s="2"/>
      <c r="G44" s="2" t="s">
        <v>159</v>
      </c>
      <c r="H44" s="2">
        <v>0.01</v>
      </c>
    </row>
    <row r="45" spans="2:8">
      <c r="B45" s="19"/>
      <c r="E45" s="19"/>
      <c r="F45" s="2"/>
      <c r="G45" s="2" t="s">
        <v>161</v>
      </c>
      <c r="H45" s="2">
        <v>0.008</v>
      </c>
    </row>
    <row r="46" spans="2:8">
      <c r="B46" s="2"/>
      <c r="C46" s="2"/>
      <c r="D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0.149017704624494</v>
      </c>
      <c r="C48" s="2"/>
      <c r="D48" s="19">
        <f>SUM(D43:D44)</f>
        <v>0.121513419732043</v>
      </c>
      <c r="E48" s="19">
        <f>B48-D48</f>
        <v>0.0275042848924509</v>
      </c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D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D44</f>
        <v>0.0540059643253525</v>
      </c>
      <c r="C52" s="2" t="s">
        <v>162</v>
      </c>
      <c r="D52" s="36">
        <f>H52*C7</f>
        <v>0.000121726420191676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>
        <v>0.00189128314643045</v>
      </c>
      <c r="C53" s="2" t="s">
        <v>164</v>
      </c>
      <c r="D53" s="19">
        <f>H53*(E24+E27)</f>
        <v>0.080554178477444</v>
      </c>
      <c r="E53" s="19"/>
      <c r="F53" s="2"/>
      <c r="G53" s="2" t="s">
        <v>165</v>
      </c>
      <c r="H53" s="2">
        <v>0.8</v>
      </c>
    </row>
    <row r="54" spans="2:7">
      <c r="B54" s="19"/>
      <c r="C54" s="2"/>
      <c r="D54" s="19"/>
      <c r="E54" s="19"/>
      <c r="F54" s="2"/>
      <c r="G54" s="2"/>
    </row>
    <row r="55" spans="2:7">
      <c r="B55" s="19"/>
      <c r="C55" s="2"/>
      <c r="D55" s="19"/>
      <c r="E55" s="19" t="s">
        <v>154</v>
      </c>
      <c r="F55" s="2"/>
      <c r="G55" s="2"/>
    </row>
    <row r="56" spans="1:7">
      <c r="A56" t="s">
        <v>155</v>
      </c>
      <c r="B56" s="19">
        <f>SUM(B52:B53)</f>
        <v>0.0558972474717829</v>
      </c>
      <c r="C56" s="2"/>
      <c r="D56" s="19">
        <f>SUM(D52:D53)</f>
        <v>0.0806759048976357</v>
      </c>
      <c r="E56" s="19">
        <f>B56-D56</f>
        <v>-0.0247786574258528</v>
      </c>
      <c r="F56" s="2"/>
      <c r="G56" s="2"/>
    </row>
    <row r="57" spans="2:7">
      <c r="B57" s="2"/>
      <c r="C57" s="2"/>
      <c r="D57" s="2"/>
      <c r="E57" s="2"/>
      <c r="F57" s="2"/>
      <c r="G57" s="2"/>
    </row>
    <row r="58" spans="2:7">
      <c r="B58" s="2"/>
      <c r="C58" s="2"/>
      <c r="D58" s="2"/>
      <c r="E58" s="2"/>
      <c r="F58" s="2"/>
      <c r="G58" s="2"/>
    </row>
    <row r="59" ht="15.75" spans="1:7">
      <c r="A59" s="35" t="s">
        <v>122</v>
      </c>
      <c r="B59" s="2"/>
      <c r="C59" s="2"/>
      <c r="D59" s="2"/>
      <c r="E59" s="2"/>
      <c r="F59" s="2"/>
      <c r="G59" s="2"/>
    </row>
    <row r="60" spans="1:7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</row>
    <row r="61" spans="1:7">
      <c r="A61" t="str">
        <f>C52</f>
        <v>nitrification</v>
      </c>
      <c r="B61" s="2">
        <f>D52</f>
        <v>0.000121726420191676</v>
      </c>
      <c r="C61" s="2" t="s">
        <v>156</v>
      </c>
      <c r="D61">
        <v>0.00302116621881685</v>
      </c>
      <c r="E61" s="19"/>
      <c r="F61" s="2"/>
      <c r="G61" s="2"/>
    </row>
    <row r="62" spans="1:7">
      <c r="A62" s="37" t="s">
        <v>162</v>
      </c>
      <c r="B62" s="21">
        <f>D82</f>
        <v>0.000566205952763024</v>
      </c>
      <c r="C62" s="2" t="s">
        <v>164</v>
      </c>
      <c r="D62" s="19">
        <f>(1-H53)*(E24+E27)</f>
        <v>0.020138544619361</v>
      </c>
      <c r="E62" s="19"/>
      <c r="F62" s="2"/>
      <c r="G62" s="2"/>
    </row>
    <row r="63" spans="2:7">
      <c r="B63" s="19"/>
      <c r="C63" s="2" t="s">
        <v>166</v>
      </c>
      <c r="D63">
        <v>0.00994245008779746</v>
      </c>
      <c r="E63" s="19"/>
      <c r="F63" s="2"/>
      <c r="G63" s="2"/>
    </row>
    <row r="64" spans="2:7">
      <c r="B64" s="2"/>
      <c r="C64" s="2"/>
      <c r="D64" s="2"/>
      <c r="E64" s="2"/>
      <c r="F64" s="2"/>
      <c r="G64" s="2"/>
    </row>
    <row r="65" spans="2:7">
      <c r="B65" s="19"/>
      <c r="C65" s="2"/>
      <c r="D65" s="19"/>
      <c r="E65" s="19" t="s">
        <v>154</v>
      </c>
      <c r="F65" s="2"/>
      <c r="G65" s="2"/>
    </row>
    <row r="66" spans="1:7">
      <c r="A66" t="s">
        <v>155</v>
      </c>
      <c r="B66" s="19">
        <f>SUM(B61:B63)</f>
        <v>0.0006879323729547</v>
      </c>
      <c r="C66" s="2"/>
      <c r="D66" s="19">
        <f>SUM(D61:D63)</f>
        <v>0.0331021609259753</v>
      </c>
      <c r="E66" s="19">
        <f>B66-D66</f>
        <v>-0.0324142285530206</v>
      </c>
      <c r="F66" s="2"/>
      <c r="G66" s="2"/>
    </row>
    <row r="67" spans="2:7">
      <c r="B67" s="2"/>
      <c r="C67" s="2"/>
      <c r="D67" s="2"/>
      <c r="E67" s="2"/>
      <c r="F67" s="2"/>
      <c r="G67" s="2"/>
    </row>
    <row r="68" spans="2:7">
      <c r="B68" s="2"/>
      <c r="C68" s="2"/>
      <c r="D68" s="2"/>
      <c r="E68" s="2"/>
      <c r="F68" s="2"/>
      <c r="G68" s="2"/>
    </row>
    <row r="69" ht="15.75" spans="1:7">
      <c r="A69" s="35" t="s">
        <v>123</v>
      </c>
      <c r="B69" s="2"/>
      <c r="C69" s="2"/>
      <c r="D69" s="2"/>
      <c r="E69" s="2"/>
      <c r="F69" s="2"/>
      <c r="G69" s="2"/>
    </row>
    <row r="70" spans="1:7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</row>
    <row r="71" spans="1:7">
      <c r="A71" t="s">
        <v>149</v>
      </c>
      <c r="B71" s="19">
        <f>D35-B43</f>
        <v>0.220156346666667</v>
      </c>
      <c r="C71" s="2" t="s">
        <v>158</v>
      </c>
      <c r="D71" s="33">
        <f>H44*C9</f>
        <v>0.00196629651667111</v>
      </c>
      <c r="E71" s="19"/>
      <c r="F71" s="2"/>
      <c r="G71" s="2"/>
    </row>
    <row r="72" spans="2:7">
      <c r="B72" s="19"/>
      <c r="C72" s="2" t="s">
        <v>160</v>
      </c>
      <c r="D72" s="33">
        <f>H45*C9</f>
        <v>0.00157303721333689</v>
      </c>
      <c r="E72" s="19"/>
      <c r="F72" s="2"/>
      <c r="G72" s="2"/>
    </row>
    <row r="73" spans="2:7">
      <c r="B73" s="19"/>
      <c r="C73" s="2" t="s">
        <v>156</v>
      </c>
      <c r="D73" s="52">
        <v>0.0939786179578274</v>
      </c>
      <c r="E73" s="19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19"/>
      <c r="C75" s="2"/>
      <c r="D75" s="19"/>
      <c r="E75" s="19" t="s">
        <v>154</v>
      </c>
      <c r="F75" s="2"/>
      <c r="G75" s="2"/>
    </row>
    <row r="76" spans="1:7">
      <c r="A76" t="s">
        <v>155</v>
      </c>
      <c r="B76" s="19">
        <f>SUM(B71:B73)</f>
        <v>0.220156346666667</v>
      </c>
      <c r="C76" s="2"/>
      <c r="D76" s="19">
        <f>SUM(D71:D73)</f>
        <v>0.0975179516878354</v>
      </c>
      <c r="E76" s="19">
        <f>B76-D76</f>
        <v>0.122638394978832</v>
      </c>
      <c r="F76" s="2"/>
      <c r="G76" s="2"/>
    </row>
    <row r="77" spans="2:7">
      <c r="B77" s="2"/>
      <c r="C77" s="2"/>
      <c r="D77" s="2"/>
      <c r="E77" s="2"/>
      <c r="F77" s="2"/>
      <c r="G77" s="2"/>
    </row>
    <row r="78" spans="2:7">
      <c r="B78" s="2"/>
      <c r="C78" s="2"/>
      <c r="D78" s="2"/>
      <c r="E78" s="2"/>
      <c r="F78" s="2"/>
      <c r="G78" s="2"/>
    </row>
    <row r="79" ht="15.75" spans="1:7">
      <c r="A79" s="35" t="s">
        <v>124</v>
      </c>
      <c r="B79" s="2"/>
      <c r="C79" s="2"/>
      <c r="D79" s="2"/>
      <c r="E79" s="2"/>
      <c r="F79" s="2"/>
      <c r="G79" s="2"/>
    </row>
    <row r="80" spans="1:7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</row>
    <row r="81" spans="1:7">
      <c r="A81" t="str">
        <f>C72</f>
        <v>ammonification</v>
      </c>
      <c r="B81" s="36">
        <f>D72</f>
        <v>0.00157303721333689</v>
      </c>
      <c r="C81" s="36" t="s">
        <v>156</v>
      </c>
      <c r="D81" s="21">
        <v>0.00662827662741237</v>
      </c>
      <c r="E81" s="36"/>
      <c r="F81" s="2"/>
      <c r="G81" s="2"/>
    </row>
    <row r="82" spans="2:7">
      <c r="B82" s="36"/>
      <c r="C82" s="36" t="s">
        <v>162</v>
      </c>
      <c r="D82" s="36">
        <f>H52*C10</f>
        <v>0.000566205952763024</v>
      </c>
      <c r="E82" s="36"/>
      <c r="F82" s="2"/>
      <c r="G82" s="2"/>
    </row>
    <row r="83" spans="2:7">
      <c r="B83" s="36"/>
      <c r="C83" s="36" t="s">
        <v>56</v>
      </c>
      <c r="D83" s="36">
        <f>E30</f>
        <v>1.31715068493151</v>
      </c>
      <c r="E83" s="36"/>
      <c r="F83" s="2"/>
      <c r="G83" s="2"/>
    </row>
    <row r="84" spans="2:7">
      <c r="B84" s="36"/>
      <c r="C84" s="36"/>
      <c r="D84" s="36"/>
      <c r="E84" s="36"/>
      <c r="F84" s="2"/>
      <c r="G84" s="2"/>
    </row>
    <row r="85" spans="2:7">
      <c r="B85" s="36"/>
      <c r="C85" s="36"/>
      <c r="D85" s="36"/>
      <c r="E85" s="36" t="s">
        <v>154</v>
      </c>
      <c r="F85" s="2"/>
      <c r="G85" s="2"/>
    </row>
    <row r="86" spans="1:7">
      <c r="A86" t="s">
        <v>155</v>
      </c>
      <c r="B86" s="36">
        <f>SUM(B81:B83)</f>
        <v>0.00157303721333689</v>
      </c>
      <c r="C86" s="36"/>
      <c r="D86" s="36">
        <f>SUM(D81:D83)</f>
        <v>1.32434516751169</v>
      </c>
      <c r="E86" s="36">
        <f>B86-D86</f>
        <v>-1.32277213029835</v>
      </c>
      <c r="F86" s="2"/>
      <c r="G86" s="2"/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zoomScale="60" zoomScaleNormal="60" workbookViewId="0">
      <selection activeCell="A1" sqref="A1"/>
    </sheetView>
  </sheetViews>
  <sheetFormatPr defaultColWidth="9.14285714285714" defaultRowHeight="15"/>
  <cols>
    <col min="1" max="3" width="11.9047619047619" customWidth="1"/>
    <col min="4" max="4" width="12.8571428571429"/>
    <col min="6" max="6" width="12.8571428571429"/>
    <col min="7" max="7" width="13.3333333333333" customWidth="1"/>
    <col min="8" max="8" width="15" customWidth="1"/>
    <col min="9" max="9" width="4.52380952380952" customWidth="1"/>
    <col min="10" max="10" width="5.71428571428571" customWidth="1"/>
    <col min="11" max="11" width="13.3333333333333" customWidth="1"/>
    <col min="12" max="12" width="15.4761904761905" customWidth="1"/>
    <col min="14" max="14" width="11.7142857142857"/>
    <col min="15" max="17" width="14"/>
  </cols>
  <sheetData>
    <row r="1" ht="18.75" spans="1:16">
      <c r="A1" s="1" t="s">
        <v>108</v>
      </c>
      <c r="B1" s="1" t="s">
        <v>109</v>
      </c>
      <c r="C1" s="1" t="s">
        <v>110</v>
      </c>
      <c r="G1" s="3" t="s">
        <v>111</v>
      </c>
      <c r="H1" s="4" t="s">
        <v>112</v>
      </c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0.462467343976778</v>
      </c>
      <c r="G2" s="8"/>
      <c r="H2" s="9" t="s">
        <v>117</v>
      </c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35.7</v>
      </c>
      <c r="G3" s="13"/>
      <c r="H3" s="14"/>
      <c r="K3" s="30"/>
      <c r="L3" s="14"/>
    </row>
    <row r="4" spans="1:12">
      <c r="A4" s="10" t="s">
        <v>19</v>
      </c>
      <c r="B4" s="11" t="s">
        <v>115</v>
      </c>
      <c r="C4" s="12">
        <f>C30</f>
        <v>480.76</v>
      </c>
      <c r="G4" s="13"/>
      <c r="H4" s="14"/>
      <c r="K4" s="30"/>
      <c r="L4" s="14"/>
    </row>
    <row r="5" spans="1:12">
      <c r="A5" s="2" t="s">
        <v>119</v>
      </c>
      <c r="B5" s="15" t="s">
        <v>115</v>
      </c>
      <c r="C5" s="16">
        <v>100.071066666667</v>
      </c>
      <c r="G5" s="17">
        <f>E39</f>
        <v>1.14438814421603</v>
      </c>
      <c r="H5" s="14"/>
      <c r="K5" s="39">
        <f>E18-F18+B39-D39</f>
        <v>1.17085688312759</v>
      </c>
      <c r="L5" s="14"/>
    </row>
    <row r="6" spans="1:12">
      <c r="A6" s="2" t="s">
        <v>120</v>
      </c>
      <c r="B6" s="15" t="s">
        <v>115</v>
      </c>
      <c r="C6" s="19">
        <v>6.56784110681853</v>
      </c>
      <c r="G6" s="17">
        <f>E48</f>
        <v>-0.112286293150904</v>
      </c>
      <c r="H6" s="18"/>
      <c r="I6" s="40"/>
      <c r="K6" s="39">
        <f>E15-F15+B48-D48</f>
        <v>-0.0302558836698323</v>
      </c>
      <c r="L6" s="14"/>
    </row>
    <row r="7" spans="1:12">
      <c r="A7" s="2" t="s">
        <v>121</v>
      </c>
      <c r="B7" s="15" t="s">
        <v>115</v>
      </c>
      <c r="C7" s="19">
        <v>0.149713467062363</v>
      </c>
      <c r="G7" s="17">
        <f>E56</f>
        <v>-0.0196043973330992</v>
      </c>
      <c r="H7" s="14"/>
      <c r="I7" s="21"/>
      <c r="K7" s="39">
        <f>E16-F16+B56-D56</f>
        <v>-0.017524487774572</v>
      </c>
      <c r="L7" s="14"/>
    </row>
    <row r="8" spans="1:12">
      <c r="A8" s="2" t="s">
        <v>122</v>
      </c>
      <c r="B8" s="15" t="s">
        <v>115</v>
      </c>
      <c r="C8" s="19">
        <v>0.0181682260359684</v>
      </c>
      <c r="G8" s="20">
        <f>E66</f>
        <v>-0.0427041946758772</v>
      </c>
      <c r="H8" s="14"/>
      <c r="I8" s="40"/>
      <c r="J8" s="40"/>
      <c r="K8" s="39">
        <f>E17-F17+B66-D66</f>
        <v>-0.0424841257659471</v>
      </c>
      <c r="L8" s="14"/>
    </row>
    <row r="9" spans="1:12">
      <c r="A9" s="2" t="s">
        <v>123</v>
      </c>
      <c r="B9" s="15" t="s">
        <v>115</v>
      </c>
      <c r="C9" s="43">
        <v>0.196629651667111</v>
      </c>
      <c r="G9" s="17">
        <f>E76</f>
        <v>0.265721252831497</v>
      </c>
      <c r="H9" s="14"/>
      <c r="K9" s="39">
        <f>B76-D76</f>
        <v>0.265721252831497</v>
      </c>
      <c r="L9" s="14"/>
    </row>
    <row r="10" spans="1:12">
      <c r="A10" s="2" t="s">
        <v>124</v>
      </c>
      <c r="B10" s="15" t="s">
        <v>115</v>
      </c>
      <c r="C10" s="43">
        <v>0.566205952763024</v>
      </c>
      <c r="G10" s="22">
        <f>E86</f>
        <v>-1.32609275504463</v>
      </c>
      <c r="H10" s="14"/>
      <c r="K10" s="39">
        <f>B86-D86</f>
        <v>-1.32609275504463</v>
      </c>
      <c r="L10" s="14"/>
    </row>
    <row r="11" ht="15.75" spans="1:12">
      <c r="A11" s="23" t="s">
        <v>125</v>
      </c>
      <c r="B11" s="24" t="s">
        <v>115</v>
      </c>
      <c r="C11" s="2"/>
      <c r="G11" s="25">
        <f>SUM(G5:G10)</f>
        <v>-0.0905782431569839</v>
      </c>
      <c r="H11" s="26" t="s">
        <v>31</v>
      </c>
      <c r="I11" s="41"/>
      <c r="J11" s="41"/>
      <c r="K11" s="25">
        <f>SUM(K5:K10)</f>
        <v>0.0202208837041056</v>
      </c>
      <c r="L11" s="26" t="s">
        <v>31</v>
      </c>
    </row>
    <row r="12" ht="15.75" spans="7:12">
      <c r="G12" s="27">
        <f>G11*182.5</f>
        <v>-16.5305293761496</v>
      </c>
      <c r="H12" s="28" t="s">
        <v>30</v>
      </c>
      <c r="I12" s="41"/>
      <c r="J12" s="41"/>
      <c r="K12" s="27">
        <f>K11*182.5</f>
        <v>3.69031127599927</v>
      </c>
      <c r="L12" s="28" t="s">
        <v>30</v>
      </c>
    </row>
    <row r="13" spans="9:9">
      <c r="I13" s="21"/>
    </row>
    <row r="14" ht="18.75" spans="1:8">
      <c r="A14" s="35" t="s">
        <v>126</v>
      </c>
      <c r="C14" s="33" t="s">
        <v>1</v>
      </c>
      <c r="D14" s="33" t="s">
        <v>127</v>
      </c>
      <c r="E14" s="33" t="s">
        <v>126</v>
      </c>
      <c r="F14" s="33" t="s">
        <v>128</v>
      </c>
      <c r="G14" s="3" t="s">
        <v>111</v>
      </c>
      <c r="H14" s="4" t="s">
        <v>129</v>
      </c>
    </row>
    <row r="15" ht="18.75" spans="2:8">
      <c r="B15" t="s">
        <v>130</v>
      </c>
      <c r="C15" s="33">
        <v>0.161357149132937</v>
      </c>
      <c r="D15" s="33">
        <v>0.0643163051235671</v>
      </c>
      <c r="E15" s="33">
        <f t="shared" ref="E15:E18" si="0">SUM(C15:D15)</f>
        <v>0.225673454256505</v>
      </c>
      <c r="F15" s="33">
        <v>0.143643044775433</v>
      </c>
      <c r="G15" s="17">
        <f t="shared" ref="G15:G18" si="1">F15-E15</f>
        <v>-0.082030409481072</v>
      </c>
      <c r="H15" s="9" t="s">
        <v>117</v>
      </c>
    </row>
    <row r="16" spans="2:8">
      <c r="B16" t="s">
        <v>131</v>
      </c>
      <c r="C16" s="33">
        <v>0.00382829829309434</v>
      </c>
      <c r="D16" s="33">
        <v>0.00152594417071556</v>
      </c>
      <c r="E16" s="33">
        <f t="shared" si="0"/>
        <v>0.0053542424638099</v>
      </c>
      <c r="F16" s="33">
        <v>0.0032743329052827</v>
      </c>
      <c r="G16" s="17">
        <f t="shared" si="1"/>
        <v>-0.0020799095585272</v>
      </c>
      <c r="H16" s="14"/>
    </row>
    <row r="17" spans="2:8">
      <c r="B17" t="s">
        <v>132</v>
      </c>
      <c r="C17" s="33">
        <v>0.00043336505677536</v>
      </c>
      <c r="D17" s="33">
        <v>0.000172737553750982</v>
      </c>
      <c r="E17" s="33">
        <f t="shared" si="0"/>
        <v>0.000606102610526342</v>
      </c>
      <c r="F17" s="33">
        <v>0.000386033700596187</v>
      </c>
      <c r="G17" s="17">
        <f t="shared" si="1"/>
        <v>-0.000220068909930155</v>
      </c>
      <c r="H17" s="14"/>
    </row>
    <row r="18" spans="2:8">
      <c r="B18" t="s">
        <v>119</v>
      </c>
      <c r="C18" s="33">
        <v>0.0585582697611093</v>
      </c>
      <c r="D18" s="33">
        <v>0.0233410887940314</v>
      </c>
      <c r="E18" s="33">
        <f t="shared" si="0"/>
        <v>0.0818993585551407</v>
      </c>
      <c r="F18" s="33">
        <v>0.0554306196435751</v>
      </c>
      <c r="G18" s="17">
        <f t="shared" si="1"/>
        <v>-0.0264687389115656</v>
      </c>
      <c r="H18" s="14"/>
    </row>
    <row r="19" spans="4:8">
      <c r="D19" s="2"/>
      <c r="G19" s="30"/>
      <c r="H19" s="14"/>
    </row>
    <row r="20" ht="15.75" spans="4:8">
      <c r="D20" s="2"/>
      <c r="G20" s="31">
        <f>SUM(G15:G18)</f>
        <v>-0.110799126861095</v>
      </c>
      <c r="H20" s="26" t="s">
        <v>31</v>
      </c>
    </row>
    <row r="21" ht="15.75" spans="4:8">
      <c r="D21" s="2"/>
      <c r="G21" s="27">
        <f>G20*182.5</f>
        <v>-20.2208406521498</v>
      </c>
      <c r="H21" s="28" t="s">
        <v>30</v>
      </c>
    </row>
    <row r="22" ht="15.75" spans="1:6">
      <c r="A22" s="35" t="s">
        <v>133</v>
      </c>
      <c r="B22" s="2"/>
      <c r="C22" s="2" t="s">
        <v>134</v>
      </c>
      <c r="D22" s="2"/>
      <c r="E22" s="2" t="s">
        <v>135</v>
      </c>
      <c r="F22" s="2" t="s">
        <v>135</v>
      </c>
    </row>
    <row r="23" spans="2:6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</row>
    <row r="24" spans="2:6">
      <c r="B24" s="2"/>
      <c r="C24" s="32">
        <v>0.462467343976778</v>
      </c>
      <c r="D24" s="2">
        <v>0.01</v>
      </c>
      <c r="E24" s="33">
        <f>C24*D24</f>
        <v>0.00462467343976778</v>
      </c>
      <c r="F24" s="33">
        <f>C24*D24</f>
        <v>0.00462467343976778</v>
      </c>
    </row>
    <row r="25" spans="2:6">
      <c r="B25" s="2"/>
      <c r="C25" s="2"/>
      <c r="D25" s="2"/>
      <c r="E25" s="2"/>
      <c r="F25" s="2"/>
    </row>
    <row r="26" spans="2:6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</row>
    <row r="27" spans="2:6">
      <c r="B27" s="2" t="s">
        <v>142</v>
      </c>
      <c r="C27" s="19">
        <v>35.7</v>
      </c>
      <c r="D27" s="2">
        <v>365</v>
      </c>
      <c r="E27" s="19">
        <f>C27/D27</f>
        <v>0.0978082191780822</v>
      </c>
      <c r="F27" s="19">
        <f>C27/D27</f>
        <v>0.0978082191780822</v>
      </c>
    </row>
    <row r="28" spans="2:6">
      <c r="B28" s="2"/>
      <c r="C28" s="32"/>
      <c r="D28" s="34"/>
      <c r="E28" s="34"/>
      <c r="F28" s="2"/>
    </row>
    <row r="29" spans="2:6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</row>
    <row r="30" spans="2:6">
      <c r="B30" s="2"/>
      <c r="C30" s="19">
        <v>480.76</v>
      </c>
      <c r="D30" s="2">
        <v>365</v>
      </c>
      <c r="E30" s="19">
        <f>C30/D30</f>
        <v>1.31715068493151</v>
      </c>
      <c r="F30" s="19">
        <f>C30/D30</f>
        <v>1.31715068493151</v>
      </c>
    </row>
    <row r="33" ht="15.75" spans="1:8">
      <c r="A33" s="35" t="s">
        <v>119</v>
      </c>
      <c r="B33" s="2"/>
      <c r="C33" s="2"/>
      <c r="D33" s="2"/>
      <c r="E33" s="2"/>
      <c r="F33" s="2"/>
      <c r="G33" s="2"/>
      <c r="H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</row>
    <row r="35" spans="1:8">
      <c r="A35" t="s">
        <v>148</v>
      </c>
      <c r="B35" s="19">
        <f>F24</f>
        <v>0.00462467343976778</v>
      </c>
      <c r="C35" s="2" t="s">
        <v>149</v>
      </c>
      <c r="D35" s="19">
        <f>C5*H35*H36</f>
        <v>0.275195433333334</v>
      </c>
      <c r="E35" s="2"/>
      <c r="F35" s="2"/>
      <c r="G35" s="2" t="s">
        <v>150</v>
      </c>
      <c r="H35" s="2">
        <v>0.55</v>
      </c>
    </row>
    <row r="36" spans="1:8">
      <c r="A36" t="s">
        <v>151</v>
      </c>
      <c r="B36" s="19">
        <f>F27</f>
        <v>0.0978082191780822</v>
      </c>
      <c r="C36" s="2"/>
      <c r="D36" s="2"/>
      <c r="E36" s="2"/>
      <c r="F36" s="2"/>
      <c r="G36" s="2" t="s">
        <v>152</v>
      </c>
      <c r="H36" s="2">
        <v>0.005</v>
      </c>
    </row>
    <row r="37" spans="1:8">
      <c r="A37" t="s">
        <v>153</v>
      </c>
      <c r="B37" s="19">
        <f>F30</f>
        <v>1.31715068493151</v>
      </c>
      <c r="C37" s="2"/>
      <c r="D37" s="2"/>
      <c r="E37" s="2"/>
      <c r="F37" s="2"/>
      <c r="G37" s="2"/>
      <c r="H37" s="2"/>
    </row>
    <row r="38" spans="2:8">
      <c r="B38" s="19"/>
      <c r="C38" s="2"/>
      <c r="D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1.41958357754936</v>
      </c>
      <c r="C39" s="2"/>
      <c r="D39" s="19">
        <f>SUM(D35:D37)</f>
        <v>0.275195433333334</v>
      </c>
      <c r="E39" s="19">
        <f>B39-D39</f>
        <v>1.14438814421603</v>
      </c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0.0550390866666669</v>
      </c>
      <c r="C43" s="2" t="s">
        <v>156</v>
      </c>
      <c r="D43">
        <v>0.0491042398948377</v>
      </c>
      <c r="E43" s="19"/>
      <c r="F43" s="2"/>
      <c r="G43" s="2" t="s">
        <v>157</v>
      </c>
      <c r="H43" s="2">
        <v>0.2</v>
      </c>
    </row>
    <row r="44" spans="2:8">
      <c r="B44" s="19"/>
      <c r="C44" s="2" t="s">
        <v>158</v>
      </c>
      <c r="D44" s="19">
        <f>H44*C6</f>
        <v>0.0656784110681853</v>
      </c>
      <c r="E44" s="19"/>
      <c r="F44" s="2"/>
      <c r="G44" s="2" t="s">
        <v>159</v>
      </c>
      <c r="H44" s="2">
        <v>0.01</v>
      </c>
    </row>
    <row r="45" spans="2:8">
      <c r="B45" s="19"/>
      <c r="C45" s="2" t="s">
        <v>160</v>
      </c>
      <c r="D45" s="19">
        <f>H45*C6</f>
        <v>0.0525427288545482</v>
      </c>
      <c r="E45" s="19"/>
      <c r="F45" s="2"/>
      <c r="G45" s="2" t="s">
        <v>161</v>
      </c>
      <c r="H45" s="2">
        <v>0.008</v>
      </c>
    </row>
    <row r="46" spans="2:8">
      <c r="B46" s="2"/>
      <c r="C46" s="2"/>
      <c r="D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0.0550390866666669</v>
      </c>
      <c r="C48" s="2"/>
      <c r="D48" s="19">
        <f>SUM(D43:D45)</f>
        <v>0.167325379817571</v>
      </c>
      <c r="E48" s="19">
        <f>B48-D48</f>
        <v>-0.112286293150904</v>
      </c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D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D45</f>
        <v>0.0525427288545482</v>
      </c>
      <c r="C52" s="2" t="s">
        <v>162</v>
      </c>
      <c r="D52" s="36">
        <f>H52*C7</f>
        <v>0.000149713467062363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>
        <v>0.00994890137369491</v>
      </c>
      <c r="C53" s="2" t="s">
        <v>164</v>
      </c>
      <c r="D53" s="19">
        <f>H53*(E24+E27)</f>
        <v>0.08194631409428</v>
      </c>
      <c r="E53" s="19"/>
      <c r="F53" s="2"/>
      <c r="G53" s="2" t="s">
        <v>165</v>
      </c>
      <c r="H53" s="2">
        <v>0.8</v>
      </c>
    </row>
    <row r="54" spans="2:8">
      <c r="B54" s="19"/>
      <c r="C54" s="2"/>
      <c r="D54" s="19"/>
      <c r="E54" s="19"/>
      <c r="F54" s="2"/>
      <c r="G54" s="2"/>
      <c r="H54" s="2"/>
    </row>
    <row r="55" spans="2:8">
      <c r="B55" s="19"/>
      <c r="C55" s="2"/>
      <c r="D55" s="19"/>
      <c r="E55" s="19" t="s">
        <v>154</v>
      </c>
      <c r="F55" s="2"/>
      <c r="G55" s="2"/>
      <c r="H55" s="2"/>
    </row>
    <row r="56" spans="1:8">
      <c r="A56" t="s">
        <v>155</v>
      </c>
      <c r="B56" s="19">
        <f>SUM(B52:B53)</f>
        <v>0.0624916302282431</v>
      </c>
      <c r="C56" s="2"/>
      <c r="D56" s="19">
        <f>SUM(D52:D53)</f>
        <v>0.0820960275613423</v>
      </c>
      <c r="E56" s="19">
        <f>B56-D56</f>
        <v>-0.0196043973330992</v>
      </c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D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  <c r="H60" s="2"/>
    </row>
    <row r="61" spans="1:8">
      <c r="A61" t="str">
        <f>C52</f>
        <v>nitrification</v>
      </c>
      <c r="B61" s="2">
        <f>D52</f>
        <v>0.000149713467062363</v>
      </c>
      <c r="C61" s="2" t="s">
        <v>156</v>
      </c>
      <c r="D61">
        <v>0.0169131684061328</v>
      </c>
      <c r="E61" s="19"/>
      <c r="F61" s="2"/>
      <c r="G61" s="2"/>
      <c r="H61" s="2"/>
    </row>
    <row r="62" spans="1:8">
      <c r="A62" s="37" t="s">
        <v>162</v>
      </c>
      <c r="B62" s="21">
        <f>D82</f>
        <v>0.000566205952763024</v>
      </c>
      <c r="C62" s="2" t="s">
        <v>164</v>
      </c>
      <c r="D62" s="19">
        <f>(1-H53)*(E24+E27)</f>
        <v>0.02048657852357</v>
      </c>
      <c r="E62" s="19"/>
      <c r="F62" s="2"/>
      <c r="G62" s="2"/>
      <c r="H62" s="2"/>
    </row>
    <row r="63" spans="2:8">
      <c r="B63" s="19"/>
      <c r="C63" s="2" t="s">
        <v>166</v>
      </c>
      <c r="D63">
        <v>0.00602036716599981</v>
      </c>
      <c r="E63" s="19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19">
        <f>SUM(B61:B63)</f>
        <v>0.000715919419825387</v>
      </c>
      <c r="C66" s="2"/>
      <c r="D66" s="19">
        <f>SUM(D61:D63)</f>
        <v>0.0434201140957026</v>
      </c>
      <c r="E66" s="19">
        <f>B66-D66</f>
        <v>-0.0427041946758772</v>
      </c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D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  <c r="H70" s="2"/>
    </row>
    <row r="71" spans="1:8">
      <c r="A71" t="s">
        <v>149</v>
      </c>
      <c r="B71" s="19">
        <f>D35-B43</f>
        <v>0.220156346666667</v>
      </c>
      <c r="C71" s="2" t="s">
        <v>158</v>
      </c>
      <c r="D71" s="33">
        <f>H44*C9</f>
        <v>0.00196629651667111</v>
      </c>
      <c r="E71" s="19"/>
      <c r="F71" s="2"/>
      <c r="G71" s="2"/>
      <c r="H71" s="2"/>
    </row>
    <row r="72" spans="1:8">
      <c r="A72" t="s">
        <v>156</v>
      </c>
      <c r="B72">
        <v>0.0491042398948377</v>
      </c>
      <c r="C72" s="2" t="s">
        <v>160</v>
      </c>
      <c r="D72" s="33">
        <f>H45*C9</f>
        <v>0.00157303721333689</v>
      </c>
      <c r="E72" s="19"/>
      <c r="F72" s="2"/>
      <c r="G72" s="2"/>
      <c r="H72" s="2"/>
    </row>
    <row r="73" spans="2:8">
      <c r="B73" s="19"/>
      <c r="C73" s="2"/>
      <c r="D73" s="19"/>
      <c r="E73" s="19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0.269260586561505</v>
      </c>
      <c r="C76" s="2"/>
      <c r="D76" s="19">
        <f>SUM(D71:D73)</f>
        <v>0.003539333730008</v>
      </c>
      <c r="E76" s="19">
        <f>B76-D76</f>
        <v>0.265721252831497</v>
      </c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D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0.00157303721333689</v>
      </c>
      <c r="C81" s="36" t="s">
        <v>156</v>
      </c>
      <c r="D81">
        <v>0.00994890137369491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0.000566205952763024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1.31715068493151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0.00157303721333689</v>
      </c>
      <c r="C86" s="36"/>
      <c r="D86" s="36">
        <f>SUM(D81:D83)</f>
        <v>1.32766579225797</v>
      </c>
      <c r="E86" s="36">
        <f>B86-D86</f>
        <v>-1.32609275504463</v>
      </c>
      <c r="F86" s="2"/>
      <c r="G86" s="2"/>
      <c r="H86" s="2"/>
    </row>
    <row r="87" spans="4:4">
      <c r="D87" s="2"/>
    </row>
    <row r="88" spans="4:4">
      <c r="D88" s="2"/>
    </row>
    <row r="89" spans="4:4">
      <c r="D89" s="2"/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8"/>
  <sheetViews>
    <sheetView zoomScale="60" zoomScaleNormal="60" workbookViewId="0">
      <selection activeCell="A1" sqref="A1"/>
    </sheetView>
  </sheetViews>
  <sheetFormatPr defaultColWidth="9.14285714285714" defaultRowHeight="15"/>
  <cols>
    <col min="1" max="6" width="11.4285714285714" style="2" customWidth="1"/>
    <col min="7" max="7" width="12.8571428571429"/>
    <col min="8" max="8" width="16.4285714285714" customWidth="1"/>
    <col min="11" max="11" width="11.4285714285714" customWidth="1"/>
    <col min="12" max="12" width="15.4761904761905" customWidth="1"/>
    <col min="13" max="13" width="12.8571428571429"/>
    <col min="15" max="17" width="14"/>
  </cols>
  <sheetData>
    <row r="1" ht="18.75" spans="1:16">
      <c r="A1" s="1" t="s">
        <v>108</v>
      </c>
      <c r="B1" s="1" t="s">
        <v>109</v>
      </c>
      <c r="C1" s="1" t="s">
        <v>110</v>
      </c>
      <c r="G1" s="3" t="s">
        <v>111</v>
      </c>
      <c r="H1" s="4" t="s">
        <v>112</v>
      </c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0.274671465892598</v>
      </c>
      <c r="G2" s="8"/>
      <c r="H2" s="9" t="s">
        <v>117</v>
      </c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35.7</v>
      </c>
      <c r="G3" s="13"/>
      <c r="H3" s="14"/>
      <c r="K3" s="30"/>
      <c r="L3" s="14"/>
    </row>
    <row r="4" spans="1:12">
      <c r="A4" s="10" t="s">
        <v>19</v>
      </c>
      <c r="B4" s="11" t="s">
        <v>115</v>
      </c>
      <c r="C4" s="12">
        <f>C30</f>
        <v>480.76</v>
      </c>
      <c r="G4" s="13"/>
      <c r="H4" s="14"/>
      <c r="K4" s="30"/>
      <c r="L4" s="14"/>
    </row>
    <row r="5" spans="1:12">
      <c r="A5" s="2" t="s">
        <v>119</v>
      </c>
      <c r="B5" s="15" t="s">
        <v>115</v>
      </c>
      <c r="C5" s="16">
        <v>56.763</v>
      </c>
      <c r="G5" s="17">
        <f>E39</f>
        <v>1.26160736876852</v>
      </c>
      <c r="H5" s="14"/>
      <c r="K5" s="39">
        <f>E18-F18+B39-D39</f>
        <v>1.28287323293411</v>
      </c>
      <c r="L5" s="14"/>
    </row>
    <row r="6" spans="1:12">
      <c r="A6" s="2" t="s">
        <v>120</v>
      </c>
      <c r="B6" s="15" t="s">
        <v>115</v>
      </c>
      <c r="C6" s="2">
        <v>6.74746371138559</v>
      </c>
      <c r="G6" s="17">
        <f>E48</f>
        <v>-0.197476236613754</v>
      </c>
      <c r="H6" s="18"/>
      <c r="I6" s="40"/>
      <c r="K6" s="39">
        <f>E15-F15+B48-D48</f>
        <v>0.0376731898625436</v>
      </c>
      <c r="L6" s="14"/>
    </row>
    <row r="7" spans="1:12">
      <c r="A7" s="2" t="s">
        <v>121</v>
      </c>
      <c r="B7" s="15" t="s">
        <v>115</v>
      </c>
      <c r="C7">
        <v>0.149466388334929</v>
      </c>
      <c r="G7" s="17">
        <f>E56</f>
        <v>-0.0198077605716339</v>
      </c>
      <c r="H7" s="14"/>
      <c r="I7" s="21"/>
      <c r="K7" s="39">
        <f>E16-F16+B56-D56</f>
        <v>-0.0145317345901493</v>
      </c>
      <c r="L7" s="14"/>
    </row>
    <row r="8" spans="1:12">
      <c r="A8" s="2" t="s">
        <v>122</v>
      </c>
      <c r="B8" s="15" t="s">
        <v>115</v>
      </c>
      <c r="C8" s="19">
        <v>0.0242068983573635</v>
      </c>
      <c r="G8" s="20">
        <f>E66</f>
        <v>-0.0364064544509905</v>
      </c>
      <c r="H8" s="14"/>
      <c r="I8" s="40"/>
      <c r="J8" s="40"/>
      <c r="K8" s="39">
        <f>E17-F17+B66-D66</f>
        <v>-0.0355986671366427</v>
      </c>
      <c r="L8" s="14"/>
    </row>
    <row r="9" spans="1:12">
      <c r="A9" s="2" t="s">
        <v>123</v>
      </c>
      <c r="B9" s="15" t="s">
        <v>115</v>
      </c>
      <c r="C9" s="21">
        <v>0.127346176294829</v>
      </c>
      <c r="G9" s="17">
        <f>E76</f>
        <v>0.0579576614434964</v>
      </c>
      <c r="H9" s="14"/>
      <c r="K9" s="39">
        <f>B76-D76</f>
        <v>0.0579576614434964</v>
      </c>
      <c r="L9" s="14"/>
    </row>
    <row r="10" spans="1:12">
      <c r="A10" s="2" t="s">
        <v>124</v>
      </c>
      <c r="B10" s="15" t="s">
        <v>115</v>
      </c>
      <c r="C10" s="21">
        <v>0.764115058520371</v>
      </c>
      <c r="G10" s="22">
        <f>E86</f>
        <v>-1.32370197377489</v>
      </c>
      <c r="H10" s="14"/>
      <c r="K10" s="39">
        <f>B86-D86</f>
        <v>-1.32370197377489</v>
      </c>
      <c r="L10" s="14"/>
    </row>
    <row r="11" ht="15.75" spans="1:12">
      <c r="A11" s="23" t="s">
        <v>125</v>
      </c>
      <c r="B11" s="24" t="s">
        <v>115</v>
      </c>
      <c r="G11" s="25">
        <f>SUM(G5:G10)</f>
        <v>-0.257827395199252</v>
      </c>
      <c r="H11" s="26" t="s">
        <v>31</v>
      </c>
      <c r="I11" s="41"/>
      <c r="J11" s="41"/>
      <c r="K11" s="25">
        <f>SUM(K5:K10)</f>
        <v>0.004671708738472</v>
      </c>
      <c r="L11" s="26" t="s">
        <v>31</v>
      </c>
    </row>
    <row r="12" ht="15.75" spans="7:12">
      <c r="G12" s="27">
        <f>G11*182.5</f>
        <v>-47.0534996238636</v>
      </c>
      <c r="H12" s="28" t="s">
        <v>30</v>
      </c>
      <c r="I12" s="41"/>
      <c r="J12" s="41"/>
      <c r="K12" s="27">
        <f>K11*182.5</f>
        <v>0.85258684477114</v>
      </c>
      <c r="L12" s="28" t="s">
        <v>30</v>
      </c>
    </row>
    <row r="14" ht="18.75" spans="1:8">
      <c r="A14" s="29" t="s">
        <v>126</v>
      </c>
      <c r="C14" s="2" t="s">
        <v>1</v>
      </c>
      <c r="D14" s="2" t="s">
        <v>127</v>
      </c>
      <c r="E14" s="2" t="s">
        <v>126</v>
      </c>
      <c r="F14" s="2" t="s">
        <v>128</v>
      </c>
      <c r="G14" s="3" t="s">
        <v>111</v>
      </c>
      <c r="H14" s="4" t="s">
        <v>129</v>
      </c>
    </row>
    <row r="15" ht="18.75" spans="2:8">
      <c r="B15" s="2" t="s">
        <v>130</v>
      </c>
      <c r="C15">
        <v>0.765338076653359</v>
      </c>
      <c r="D15">
        <v>0.00931776241503188</v>
      </c>
      <c r="E15" s="19">
        <f t="shared" ref="E15:E18" si="0">SUM(C15:D15)</f>
        <v>0.774655839068391</v>
      </c>
      <c r="F15">
        <v>0.539506412592093</v>
      </c>
      <c r="G15" s="17">
        <f t="shared" ref="G15:G18" si="1">F15-E15</f>
        <v>-0.235149426476297</v>
      </c>
      <c r="H15" s="9" t="s">
        <v>117</v>
      </c>
    </row>
    <row r="16" spans="2:8">
      <c r="B16" s="2" t="s">
        <v>131</v>
      </c>
      <c r="C16">
        <v>0.0170196883365774</v>
      </c>
      <c r="D16">
        <v>0.000207209620343958</v>
      </c>
      <c r="E16" s="19">
        <f t="shared" si="0"/>
        <v>0.0172268979569213</v>
      </c>
      <c r="F16">
        <v>0.0119508719754367</v>
      </c>
      <c r="G16" s="17">
        <f t="shared" si="1"/>
        <v>-0.00527602598148462</v>
      </c>
      <c r="H16" s="14"/>
    </row>
    <row r="17" spans="2:8">
      <c r="B17" s="2" t="s">
        <v>132</v>
      </c>
      <c r="C17">
        <v>0.00265291308735099</v>
      </c>
      <c r="D17">
        <v>3.22984241993506e-5</v>
      </c>
      <c r="E17" s="19">
        <f t="shared" si="0"/>
        <v>0.00268521151155034</v>
      </c>
      <c r="F17">
        <v>0.00187742419720253</v>
      </c>
      <c r="G17" s="17">
        <f t="shared" si="1"/>
        <v>-0.000807787314347815</v>
      </c>
      <c r="H17" s="14"/>
    </row>
    <row r="18" spans="2:8">
      <c r="B18" s="2" t="s">
        <v>119</v>
      </c>
      <c r="C18">
        <v>0.0727809572018853</v>
      </c>
      <c r="D18">
        <v>0.00088608640838985</v>
      </c>
      <c r="E18" s="19">
        <f t="shared" si="0"/>
        <v>0.0736670436102751</v>
      </c>
      <c r="F18">
        <v>0.0524011794446811</v>
      </c>
      <c r="G18" s="17">
        <f t="shared" si="1"/>
        <v>-0.021265864165594</v>
      </c>
      <c r="H18" s="14"/>
    </row>
    <row r="19" spans="7:8">
      <c r="G19" s="30"/>
      <c r="H19" s="14"/>
    </row>
    <row r="20" ht="15.75" spans="7:8">
      <c r="G20" s="31">
        <f>SUM(G15:G18)</f>
        <v>-0.262499103937724</v>
      </c>
      <c r="H20" s="26" t="s">
        <v>31</v>
      </c>
    </row>
    <row r="21" ht="15.75" spans="7:8">
      <c r="G21" s="27">
        <f>G20*182.5</f>
        <v>-47.9060864686346</v>
      </c>
      <c r="H21" s="28" t="s">
        <v>30</v>
      </c>
    </row>
    <row r="22" ht="15.75" spans="1:6">
      <c r="A22" s="29" t="s">
        <v>133</v>
      </c>
      <c r="C22" s="2" t="s">
        <v>134</v>
      </c>
      <c r="E22" s="2" t="s">
        <v>135</v>
      </c>
      <c r="F22" s="2" t="s">
        <v>135</v>
      </c>
    </row>
    <row r="23" spans="2:6"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</row>
    <row r="24" spans="3:6">
      <c r="C24" s="32">
        <v>0.274671465892598</v>
      </c>
      <c r="D24" s="2">
        <v>0.01</v>
      </c>
      <c r="E24" s="33">
        <f>C24*D24</f>
        <v>0.00274671465892598</v>
      </c>
      <c r="F24" s="33">
        <f>C24*D24</f>
        <v>0.00274671465892598</v>
      </c>
    </row>
    <row r="26" spans="2:6"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</row>
    <row r="27" spans="2:6">
      <c r="B27" s="2" t="s">
        <v>142</v>
      </c>
      <c r="C27" s="19">
        <v>35.7</v>
      </c>
      <c r="D27" s="2">
        <v>365</v>
      </c>
      <c r="E27" s="19">
        <f>C27/D27</f>
        <v>0.0978082191780822</v>
      </c>
      <c r="F27" s="19">
        <f>C27/D27</f>
        <v>0.0978082191780822</v>
      </c>
    </row>
    <row r="28" spans="3:5">
      <c r="C28" s="32"/>
      <c r="D28" s="34"/>
      <c r="E28" s="34"/>
    </row>
    <row r="29" spans="2:6"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</row>
    <row r="30" spans="3:6">
      <c r="C30" s="19">
        <v>480.76</v>
      </c>
      <c r="D30" s="2">
        <v>365</v>
      </c>
      <c r="E30" s="19">
        <f>C30/D30</f>
        <v>1.31715068493151</v>
      </c>
      <c r="F30" s="19">
        <f>C30/D30</f>
        <v>1.31715068493151</v>
      </c>
    </row>
    <row r="33" ht="15.75" spans="1:8">
      <c r="A33" s="35" t="s">
        <v>119</v>
      </c>
      <c r="G33" s="2"/>
      <c r="H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G34" s="2" t="s">
        <v>147</v>
      </c>
      <c r="H34" s="2"/>
    </row>
    <row r="35" spans="1:8">
      <c r="A35" t="s">
        <v>148</v>
      </c>
      <c r="B35" s="19">
        <f>F24</f>
        <v>0.00274671465892598</v>
      </c>
      <c r="C35" s="2" t="s">
        <v>149</v>
      </c>
      <c r="D35" s="19">
        <f>C5*H35*H36</f>
        <v>0.15609825</v>
      </c>
      <c r="G35" s="2" t="s">
        <v>150</v>
      </c>
      <c r="H35" s="2">
        <v>0.55</v>
      </c>
    </row>
    <row r="36" spans="1:8">
      <c r="A36" t="s">
        <v>151</v>
      </c>
      <c r="B36" s="19">
        <f>F27</f>
        <v>0.0978082191780822</v>
      </c>
      <c r="G36" s="2" t="s">
        <v>152</v>
      </c>
      <c r="H36" s="2">
        <v>0.005</v>
      </c>
    </row>
    <row r="37" spans="1:8">
      <c r="A37" t="s">
        <v>153</v>
      </c>
      <c r="B37" s="19">
        <f>F30</f>
        <v>1.31715068493151</v>
      </c>
      <c r="G37" s="2"/>
      <c r="H37" s="2"/>
    </row>
    <row r="38" spans="1:8">
      <c r="A38"/>
      <c r="B38" s="19"/>
      <c r="E38" s="2" t="s">
        <v>154</v>
      </c>
      <c r="G38" s="2"/>
      <c r="H38" s="2"/>
    </row>
    <row r="39" spans="1:8">
      <c r="A39" t="s">
        <v>155</v>
      </c>
      <c r="B39" s="19">
        <f>SUM(B35:B37)</f>
        <v>1.41770561876852</v>
      </c>
      <c r="D39" s="19">
        <f>SUM(D35:D37)</f>
        <v>0.15609825</v>
      </c>
      <c r="E39" s="19">
        <f>B39-D39</f>
        <v>1.26160736876852</v>
      </c>
      <c r="G39" s="2"/>
      <c r="H39" s="2"/>
    </row>
    <row r="40" spans="1:8">
      <c r="A40"/>
      <c r="G40" s="2"/>
      <c r="H40" s="2"/>
    </row>
    <row r="41" ht="15.75" spans="1:8">
      <c r="A41" s="35" t="s">
        <v>120</v>
      </c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G42" s="2" t="s">
        <v>147</v>
      </c>
      <c r="H42" s="2"/>
    </row>
    <row r="43" spans="1:8">
      <c r="A43" t="s">
        <v>149</v>
      </c>
      <c r="B43" s="19">
        <f>D35*H43</f>
        <v>0.03121965</v>
      </c>
      <c r="C43" s="2" t="s">
        <v>158</v>
      </c>
      <c r="D43" s="19">
        <f>H44*C6</f>
        <v>0.236161229898496</v>
      </c>
      <c r="E43" s="19"/>
      <c r="G43" s="2" t="s">
        <v>157</v>
      </c>
      <c r="H43" s="2">
        <v>0.2</v>
      </c>
    </row>
    <row r="44" spans="1:8">
      <c r="A44" s="42" t="s">
        <v>156</v>
      </c>
      <c r="B44">
        <v>0.061445052975826</v>
      </c>
      <c r="C44" s="2" t="s">
        <v>160</v>
      </c>
      <c r="D44" s="19">
        <f>H45*C6</f>
        <v>0.0539797096910847</v>
      </c>
      <c r="E44" s="19"/>
      <c r="G44" s="2" t="s">
        <v>159</v>
      </c>
      <c r="H44" s="2">
        <v>0.035</v>
      </c>
    </row>
    <row r="45" spans="1:8">
      <c r="A45"/>
      <c r="B45" s="19"/>
      <c r="C45"/>
      <c r="D45"/>
      <c r="E45" s="19"/>
      <c r="G45" s="2" t="s">
        <v>161</v>
      </c>
      <c r="H45" s="2">
        <v>0.008</v>
      </c>
    </row>
    <row r="46" spans="1:8">
      <c r="A46"/>
      <c r="G46" s="2"/>
      <c r="H46" s="2"/>
    </row>
    <row r="47" spans="1:8">
      <c r="A47"/>
      <c r="B47" s="19"/>
      <c r="D47" s="19"/>
      <c r="E47" s="19" t="s">
        <v>154</v>
      </c>
      <c r="G47" s="2"/>
      <c r="H47" s="2"/>
    </row>
    <row r="48" spans="1:8">
      <c r="A48" t="s">
        <v>155</v>
      </c>
      <c r="B48" s="19">
        <f>SUM(B43:B45)</f>
        <v>0.092664702975826</v>
      </c>
      <c r="D48" s="19">
        <f>SUM(D43:D44)</f>
        <v>0.29014093958958</v>
      </c>
      <c r="E48" s="19">
        <f>B48-D48</f>
        <v>-0.197476236613754</v>
      </c>
      <c r="G48" s="2"/>
      <c r="H48" s="2"/>
    </row>
    <row r="49" spans="1:8">
      <c r="A49"/>
      <c r="G49" s="2"/>
      <c r="H49" s="2"/>
    </row>
    <row r="50" ht="15.75" spans="1:8">
      <c r="A50" s="35" t="s">
        <v>121</v>
      </c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G51" s="2" t="s">
        <v>147</v>
      </c>
      <c r="H51" s="2"/>
    </row>
    <row r="52" spans="1:8">
      <c r="A52" t="s">
        <v>160</v>
      </c>
      <c r="B52" s="19">
        <f>D44</f>
        <v>0.0539797096910847</v>
      </c>
      <c r="C52" s="2" t="s">
        <v>162</v>
      </c>
      <c r="D52" s="36">
        <f>H52*C7</f>
        <v>0.000149466388334929</v>
      </c>
      <c r="E52" s="19"/>
      <c r="G52" s="2" t="s">
        <v>163</v>
      </c>
      <c r="H52" s="2">
        <v>0.001</v>
      </c>
    </row>
    <row r="53" spans="1:8">
      <c r="A53" t="s">
        <v>156</v>
      </c>
      <c r="B53">
        <v>0.00680594319522289</v>
      </c>
      <c r="C53" s="2" t="s">
        <v>164</v>
      </c>
      <c r="D53" s="19">
        <f>H53*(E24+E27)</f>
        <v>0.0804439470696066</v>
      </c>
      <c r="E53" s="19"/>
      <c r="G53" s="2" t="s">
        <v>165</v>
      </c>
      <c r="H53" s="2">
        <v>0.8</v>
      </c>
    </row>
    <row r="54" spans="1:8">
      <c r="A54"/>
      <c r="B54" s="19"/>
      <c r="D54" s="19"/>
      <c r="E54" s="19"/>
      <c r="G54" s="2"/>
      <c r="H54" s="2"/>
    </row>
    <row r="55" spans="1:8">
      <c r="A55"/>
      <c r="B55" s="19"/>
      <c r="D55" s="19"/>
      <c r="E55" s="19" t="s">
        <v>154</v>
      </c>
      <c r="G55" s="2"/>
      <c r="H55" s="2"/>
    </row>
    <row r="56" spans="1:8">
      <c r="A56" t="s">
        <v>155</v>
      </c>
      <c r="B56" s="19">
        <f>SUM(B52:B53)</f>
        <v>0.0607856528863076</v>
      </c>
      <c r="D56" s="19">
        <f>SUM(D52:D53)</f>
        <v>0.0805934134579415</v>
      </c>
      <c r="E56" s="19">
        <f>B56-D56</f>
        <v>-0.0198077605716339</v>
      </c>
      <c r="G56" s="2"/>
      <c r="H56" s="2"/>
    </row>
    <row r="57" spans="1:8">
      <c r="A57"/>
      <c r="G57" s="2"/>
      <c r="H57" s="2"/>
    </row>
    <row r="58" spans="1:8">
      <c r="A58"/>
      <c r="G58" s="2"/>
      <c r="H58" s="2"/>
    </row>
    <row r="59" ht="15.75" spans="1:8">
      <c r="A59" s="35" t="s">
        <v>122</v>
      </c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G60" s="2"/>
      <c r="H60" s="2"/>
    </row>
    <row r="61" spans="1:8">
      <c r="A61" t="str">
        <f>C52</f>
        <v>nitrification</v>
      </c>
      <c r="B61" s="2">
        <f>D52</f>
        <v>0.000149466388334929</v>
      </c>
      <c r="C61" s="2" t="s">
        <v>156</v>
      </c>
      <c r="D61">
        <v>0.00600814162464212</v>
      </c>
      <c r="E61" s="19"/>
      <c r="G61" s="2"/>
      <c r="H61" s="2"/>
    </row>
    <row r="62" spans="1:8">
      <c r="A62" s="37" t="s">
        <v>162</v>
      </c>
      <c r="B62" s="21">
        <f>D82</f>
        <v>0.000764115058520371</v>
      </c>
      <c r="C62" s="2" t="s">
        <v>164</v>
      </c>
      <c r="D62" s="19">
        <f>(1-H53)*(E24+E27)</f>
        <v>0.0201109867674016</v>
      </c>
      <c r="E62" s="19"/>
      <c r="G62" s="2"/>
      <c r="H62" s="2"/>
    </row>
    <row r="63" spans="1:8">
      <c r="A63"/>
      <c r="B63" s="19"/>
      <c r="C63" s="2" t="s">
        <v>166</v>
      </c>
      <c r="D63">
        <v>0.011200907505802</v>
      </c>
      <c r="E63" s="19"/>
      <c r="G63" s="2"/>
      <c r="H63" s="2"/>
    </row>
    <row r="64" spans="1:8">
      <c r="A64"/>
      <c r="G64" s="2"/>
      <c r="H64" s="2"/>
    </row>
    <row r="65" spans="1:8">
      <c r="A65"/>
      <c r="B65" s="19"/>
      <c r="D65" s="19"/>
      <c r="E65" s="19" t="s">
        <v>154</v>
      </c>
      <c r="G65" s="2"/>
      <c r="H65" s="2"/>
    </row>
    <row r="66" spans="1:8">
      <c r="A66" t="s">
        <v>155</v>
      </c>
      <c r="B66" s="19">
        <f>SUM(B61:B63)</f>
        <v>0.0009135814468553</v>
      </c>
      <c r="D66" s="19">
        <f>SUM(D61:D63)</f>
        <v>0.0373200358978458</v>
      </c>
      <c r="E66" s="19">
        <f>B66-D66</f>
        <v>-0.0364064544509905</v>
      </c>
      <c r="G66" s="2"/>
      <c r="H66" s="2"/>
    </row>
    <row r="67" spans="1:8">
      <c r="A67"/>
      <c r="G67" s="2"/>
      <c r="H67" s="2"/>
    </row>
    <row r="68" spans="1:8">
      <c r="A68"/>
      <c r="G68" s="2"/>
      <c r="H68" s="2"/>
    </row>
    <row r="69" ht="15.75" spans="1:8">
      <c r="A69" s="35" t="s">
        <v>123</v>
      </c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G70" s="2"/>
      <c r="H70" s="2"/>
    </row>
    <row r="71" spans="1:8">
      <c r="A71" t="s">
        <v>149</v>
      </c>
      <c r="B71" s="19">
        <f>D35-B43</f>
        <v>0.1248786</v>
      </c>
      <c r="C71" s="2" t="s">
        <v>158</v>
      </c>
      <c r="D71" s="33">
        <f>H44*C9</f>
        <v>0.00445711617031902</v>
      </c>
      <c r="E71" s="19"/>
      <c r="G71" s="2"/>
      <c r="H71" s="2"/>
    </row>
    <row r="72" spans="1:8">
      <c r="A72"/>
      <c r="B72" s="19"/>
      <c r="C72" s="2" t="s">
        <v>160</v>
      </c>
      <c r="D72" s="33">
        <f>H45*C9</f>
        <v>0.00101876941035863</v>
      </c>
      <c r="E72" s="19"/>
      <c r="G72" s="2"/>
      <c r="H72" s="2"/>
    </row>
    <row r="73" spans="1:8">
      <c r="A73"/>
      <c r="B73" s="19"/>
      <c r="C73" s="2" t="s">
        <v>156</v>
      </c>
      <c r="D73">
        <v>0.061445052975826</v>
      </c>
      <c r="E73" s="19"/>
      <c r="G73" s="2"/>
      <c r="H73" s="2"/>
    </row>
    <row r="74" spans="1:8">
      <c r="A74"/>
      <c r="G74" s="2"/>
      <c r="H74" s="2"/>
    </row>
    <row r="75" spans="1:8">
      <c r="A75"/>
      <c r="B75" s="19"/>
      <c r="D75" s="19"/>
      <c r="E75" s="19" t="s">
        <v>154</v>
      </c>
      <c r="G75" s="2"/>
      <c r="H75" s="2"/>
    </row>
    <row r="76" spans="1:8">
      <c r="A76" t="s">
        <v>155</v>
      </c>
      <c r="B76" s="19">
        <f>SUM(B71:B73)</f>
        <v>0.1248786</v>
      </c>
      <c r="D76" s="19">
        <f>SUM(D71:D73)</f>
        <v>0.0669209385565036</v>
      </c>
      <c r="E76" s="19">
        <f>B76-D76</f>
        <v>0.0579576614434964</v>
      </c>
      <c r="G76" s="2"/>
      <c r="H76" s="2"/>
    </row>
    <row r="77" spans="1:8">
      <c r="A77"/>
      <c r="G77" s="2"/>
      <c r="H77" s="2"/>
    </row>
    <row r="78" spans="1:8">
      <c r="A78"/>
      <c r="G78" s="2"/>
      <c r="H78" s="2"/>
    </row>
    <row r="79" ht="15.75" spans="1:8">
      <c r="A79" s="35" t="s">
        <v>124</v>
      </c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G80" s="2" t="s">
        <v>147</v>
      </c>
      <c r="H80" s="2"/>
    </row>
    <row r="81" spans="1:8">
      <c r="A81" t="str">
        <f>C72</f>
        <v>ammonification</v>
      </c>
      <c r="B81" s="36">
        <f>D72</f>
        <v>0.00101876941035863</v>
      </c>
      <c r="C81" s="36" t="s">
        <v>156</v>
      </c>
      <c r="D81">
        <v>0.00680594319522289</v>
      </c>
      <c r="E81" s="36"/>
      <c r="G81" s="2"/>
      <c r="H81" s="2"/>
    </row>
    <row r="82" spans="1:8">
      <c r="A82"/>
      <c r="B82" s="36"/>
      <c r="C82" s="36" t="s">
        <v>162</v>
      </c>
      <c r="D82" s="36">
        <f>H52*C10</f>
        <v>0.000764115058520371</v>
      </c>
      <c r="E82" s="36"/>
      <c r="G82" s="2"/>
      <c r="H82" s="2"/>
    </row>
    <row r="83" spans="1:8">
      <c r="A83"/>
      <c r="B83" s="36"/>
      <c r="C83" s="36" t="s">
        <v>56</v>
      </c>
      <c r="D83" s="36">
        <f>E30</f>
        <v>1.31715068493151</v>
      </c>
      <c r="E83" s="36"/>
      <c r="G83" s="2"/>
      <c r="H83" s="2"/>
    </row>
    <row r="84" spans="1:8">
      <c r="A84"/>
      <c r="B84" s="36"/>
      <c r="C84" s="36"/>
      <c r="D84" s="36"/>
      <c r="E84" s="36"/>
      <c r="G84" s="2"/>
      <c r="H84" s="2"/>
    </row>
    <row r="85" spans="1:8">
      <c r="A85"/>
      <c r="B85" s="36"/>
      <c r="C85" s="36"/>
      <c r="D85" s="36"/>
      <c r="E85" s="36" t="s">
        <v>154</v>
      </c>
      <c r="G85" s="2"/>
      <c r="H85" s="2"/>
    </row>
    <row r="86" spans="1:8">
      <c r="A86" t="s">
        <v>155</v>
      </c>
      <c r="B86" s="36">
        <f>SUM(B81:B83)</f>
        <v>0.00101876941035863</v>
      </c>
      <c r="C86" s="36"/>
      <c r="D86" s="36">
        <f>SUM(D81:D83)</f>
        <v>1.32472074318525</v>
      </c>
      <c r="E86" s="36">
        <f>B86-D86</f>
        <v>-1.32370197377489</v>
      </c>
      <c r="G86" s="2"/>
      <c r="H86" s="2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zoomScale="60" zoomScaleNormal="60" workbookViewId="0">
      <selection activeCell="A1" sqref="A1"/>
    </sheetView>
  </sheetViews>
  <sheetFormatPr defaultColWidth="9.14285714285714" defaultRowHeight="15"/>
  <cols>
    <col min="1" max="6" width="10.952380952381" customWidth="1"/>
    <col min="7" max="7" width="13.0952380952381" customWidth="1"/>
    <col min="8" max="8" width="15.2380952380952" customWidth="1"/>
    <col min="9" max="9" width="5" customWidth="1"/>
    <col min="10" max="10" width="5.23809523809524" customWidth="1"/>
    <col min="11" max="11" width="10.952380952381" customWidth="1"/>
    <col min="12" max="12" width="15.7142857142857" customWidth="1"/>
    <col min="14" max="14" width="12.8571428571429"/>
    <col min="15" max="17" width="14"/>
  </cols>
  <sheetData>
    <row r="1" ht="18.75" spans="1:16">
      <c r="A1" s="1" t="s">
        <v>108</v>
      </c>
      <c r="B1" s="1" t="s">
        <v>109</v>
      </c>
      <c r="C1" s="1" t="s">
        <v>110</v>
      </c>
      <c r="D1" s="2"/>
      <c r="E1" s="2"/>
      <c r="F1" s="2"/>
      <c r="G1" s="3" t="s">
        <v>111</v>
      </c>
      <c r="H1" s="4" t="s">
        <v>112</v>
      </c>
      <c r="K1" s="3" t="s">
        <v>111</v>
      </c>
      <c r="L1" s="4" t="s">
        <v>113</v>
      </c>
      <c r="O1" s="2"/>
      <c r="P1" s="2"/>
    </row>
    <row r="2" ht="18.75" spans="1:16">
      <c r="A2" s="5" t="s">
        <v>114</v>
      </c>
      <c r="B2" s="6" t="s">
        <v>115</v>
      </c>
      <c r="C2" s="7">
        <f>C24</f>
        <v>0.260452830188679</v>
      </c>
      <c r="D2" s="2"/>
      <c r="E2" s="2"/>
      <c r="F2" s="2"/>
      <c r="G2" s="8"/>
      <c r="H2" s="9" t="s">
        <v>117</v>
      </c>
      <c r="K2" s="8" t="s">
        <v>116</v>
      </c>
      <c r="L2" s="9" t="s">
        <v>117</v>
      </c>
      <c r="O2" s="19"/>
      <c r="P2" s="38"/>
    </row>
    <row r="3" spans="1:12">
      <c r="A3" s="10" t="s">
        <v>118</v>
      </c>
      <c r="B3" s="11" t="s">
        <v>115</v>
      </c>
      <c r="C3" s="12">
        <f>C27</f>
        <v>35.7</v>
      </c>
      <c r="D3" s="2"/>
      <c r="E3" s="2"/>
      <c r="F3" s="2"/>
      <c r="G3" s="13"/>
      <c r="H3" s="14"/>
      <c r="K3" s="30"/>
      <c r="L3" s="14"/>
    </row>
    <row r="4" spans="1:12">
      <c r="A4" s="10" t="s">
        <v>19</v>
      </c>
      <c r="B4" s="11" t="s">
        <v>115</v>
      </c>
      <c r="C4" s="12">
        <f>C30</f>
        <v>480.76</v>
      </c>
      <c r="D4" s="2"/>
      <c r="E4" s="2"/>
      <c r="F4" s="2"/>
      <c r="G4" s="13"/>
      <c r="H4" s="14"/>
      <c r="K4" s="30"/>
      <c r="L4" s="14"/>
    </row>
    <row r="5" spans="1:12">
      <c r="A5" s="2" t="s">
        <v>119</v>
      </c>
      <c r="B5" s="15" t="s">
        <v>115</v>
      </c>
      <c r="C5" s="16">
        <v>56.763</v>
      </c>
      <c r="D5" s="2"/>
      <c r="E5" s="2"/>
      <c r="F5" s="2"/>
      <c r="G5" s="17">
        <f>E39</f>
        <v>1.26146518241148</v>
      </c>
      <c r="H5" s="14"/>
      <c r="K5" s="39">
        <f>E18-F18+B39-D39</f>
        <v>1.30238046582252</v>
      </c>
      <c r="L5" s="14"/>
    </row>
    <row r="6" spans="1:12">
      <c r="A6" s="2" t="s">
        <v>120</v>
      </c>
      <c r="B6" s="15" t="s">
        <v>115</v>
      </c>
      <c r="C6" s="2">
        <v>7.15359811954886</v>
      </c>
      <c r="D6" s="2"/>
      <c r="E6" s="2"/>
      <c r="F6" s="2"/>
      <c r="G6" s="17">
        <f>E48</f>
        <v>-0.315703002664657</v>
      </c>
      <c r="H6" s="18"/>
      <c r="I6" s="40"/>
      <c r="K6" s="39">
        <f>E15-F15+B48-D48</f>
        <v>-0.0624376382516994</v>
      </c>
      <c r="L6" s="14"/>
    </row>
    <row r="7" spans="1:12">
      <c r="A7" s="2" t="s">
        <v>121</v>
      </c>
      <c r="B7" s="15" t="s">
        <v>115</v>
      </c>
      <c r="C7">
        <v>0.252173009054876</v>
      </c>
      <c r="D7" s="2"/>
      <c r="E7" s="2"/>
      <c r="F7" s="2"/>
      <c r="G7" s="17">
        <f>E56</f>
        <v>0.0113066404115336</v>
      </c>
      <c r="H7" s="14"/>
      <c r="I7" s="21"/>
      <c r="K7" s="39">
        <f>E16-F16+B56-D56</f>
        <v>0.0200012242561335</v>
      </c>
      <c r="L7" s="14"/>
    </row>
    <row r="8" spans="1:12">
      <c r="A8" s="2" t="s">
        <v>122</v>
      </c>
      <c r="B8" s="15" t="s">
        <v>115</v>
      </c>
      <c r="C8" s="19">
        <v>0.0206794377077484</v>
      </c>
      <c r="D8" s="2"/>
      <c r="E8" s="2"/>
      <c r="F8" s="2"/>
      <c r="G8" s="20">
        <f>E66</f>
        <v>-0.0648959549030474</v>
      </c>
      <c r="H8" s="14"/>
      <c r="I8" s="40"/>
      <c r="J8" s="40"/>
      <c r="K8" s="39">
        <f>E17-F17+B66-D66</f>
        <v>-0.0641721045355648</v>
      </c>
      <c r="L8" s="14"/>
    </row>
    <row r="9" spans="1:12">
      <c r="A9" s="2" t="s">
        <v>123</v>
      </c>
      <c r="B9" s="15" t="s">
        <v>115</v>
      </c>
      <c r="C9" s="21">
        <v>0.127346176294829</v>
      </c>
      <c r="D9" s="2"/>
      <c r="E9" s="2"/>
      <c r="F9" s="2"/>
      <c r="G9" s="17">
        <f>E76</f>
        <v>0.158720647943379</v>
      </c>
      <c r="H9" s="14"/>
      <c r="K9" s="39">
        <f>B76-D76</f>
        <v>0.158720647943379</v>
      </c>
      <c r="L9" s="14"/>
    </row>
    <row r="10" spans="1:12">
      <c r="A10" s="2" t="s">
        <v>124</v>
      </c>
      <c r="B10" s="15" t="s">
        <v>115</v>
      </c>
      <c r="C10" s="21">
        <v>0.764115058520371</v>
      </c>
      <c r="D10" s="2"/>
      <c r="E10" s="2"/>
      <c r="G10" s="22">
        <f>E86</f>
        <v>-1.35155625702784</v>
      </c>
      <c r="H10" s="14"/>
      <c r="K10" s="39">
        <f>B86-D86</f>
        <v>-1.35155625702784</v>
      </c>
      <c r="L10" s="14"/>
    </row>
    <row r="11" ht="15.75" spans="1:12">
      <c r="A11" s="23" t="s">
        <v>125</v>
      </c>
      <c r="B11" s="24" t="s">
        <v>115</v>
      </c>
      <c r="C11" s="2"/>
      <c r="D11" s="2"/>
      <c r="E11" s="2"/>
      <c r="F11" s="2"/>
      <c r="G11" s="25">
        <f>SUM(G5:G10)</f>
        <v>-0.300662743829153</v>
      </c>
      <c r="H11" s="26" t="s">
        <v>31</v>
      </c>
      <c r="I11" s="41"/>
      <c r="J11" s="41"/>
      <c r="K11" s="25">
        <f>SUM(K5:K10)</f>
        <v>0.00293633820692363</v>
      </c>
      <c r="L11" s="26" t="s">
        <v>31</v>
      </c>
    </row>
    <row r="12" ht="15.75" spans="1:12">
      <c r="A12" s="2"/>
      <c r="B12" s="2"/>
      <c r="C12" s="2"/>
      <c r="D12" s="2"/>
      <c r="E12" s="2"/>
      <c r="F12" s="2"/>
      <c r="G12" s="27">
        <f>G11*182.5</f>
        <v>-54.8709507488204</v>
      </c>
      <c r="H12" s="28" t="s">
        <v>30</v>
      </c>
      <c r="I12" s="41"/>
      <c r="J12" s="41"/>
      <c r="K12" s="27">
        <f>K11*182.5</f>
        <v>0.535881722763562</v>
      </c>
      <c r="L12" s="28" t="s">
        <v>30</v>
      </c>
    </row>
    <row r="13" spans="1:6">
      <c r="A13" s="2"/>
      <c r="B13" s="2"/>
      <c r="C13" s="2"/>
      <c r="D13" s="2"/>
      <c r="E13" s="2"/>
      <c r="F13" s="2"/>
    </row>
    <row r="14" ht="18.75" spans="1:8">
      <c r="A14" s="29" t="s">
        <v>126</v>
      </c>
      <c r="B14" s="2"/>
      <c r="C14" s="2" t="s">
        <v>1</v>
      </c>
      <c r="D14" s="2" t="s">
        <v>127</v>
      </c>
      <c r="E14" s="2" t="s">
        <v>126</v>
      </c>
      <c r="F14" s="2" t="s">
        <v>128</v>
      </c>
      <c r="G14" s="3" t="s">
        <v>111</v>
      </c>
      <c r="H14" s="4" t="s">
        <v>129</v>
      </c>
    </row>
    <row r="15" ht="18.75" spans="1:8">
      <c r="A15" s="2"/>
      <c r="B15" s="2" t="s">
        <v>130</v>
      </c>
      <c r="C15">
        <v>0.767844204474237</v>
      </c>
      <c r="D15">
        <v>0.0742647821615642</v>
      </c>
      <c r="E15" s="19">
        <f t="shared" ref="E15:E18" si="0">SUM(C15:D15)</f>
        <v>0.842108986635801</v>
      </c>
      <c r="F15">
        <v>0.588843622222843</v>
      </c>
      <c r="G15" s="17">
        <f t="shared" ref="G15:G18" si="1">F15-E15</f>
        <v>-0.253265364412958</v>
      </c>
      <c r="H15" s="9" t="s">
        <v>117</v>
      </c>
    </row>
    <row r="16" spans="1:8">
      <c r="A16" s="2"/>
      <c r="B16" s="2" t="s">
        <v>131</v>
      </c>
      <c r="C16">
        <v>0.0268546889173574</v>
      </c>
      <c r="D16">
        <v>0.00259734671544432</v>
      </c>
      <c r="E16" s="19">
        <f t="shared" si="0"/>
        <v>0.0294520356328017</v>
      </c>
      <c r="F16">
        <v>0.0207574517882018</v>
      </c>
      <c r="G16" s="17">
        <f t="shared" si="1"/>
        <v>-0.00869458384459985</v>
      </c>
      <c r="H16" s="14"/>
    </row>
    <row r="17" spans="1:8">
      <c r="A17" s="2"/>
      <c r="B17" s="2" t="s">
        <v>132</v>
      </c>
      <c r="C17">
        <v>0.00215758820404637</v>
      </c>
      <c r="D17">
        <v>0.000208678814053926</v>
      </c>
      <c r="E17" s="19">
        <f t="shared" si="0"/>
        <v>0.0023662670181003</v>
      </c>
      <c r="F17">
        <v>0.00164241665061772</v>
      </c>
      <c r="G17" s="17">
        <f t="shared" si="1"/>
        <v>-0.000723850367482576</v>
      </c>
      <c r="H17" s="14"/>
    </row>
    <row r="18" spans="1:8">
      <c r="A18" s="2"/>
      <c r="B18" s="2" t="s">
        <v>119</v>
      </c>
      <c r="C18">
        <v>0.127020796695647</v>
      </c>
      <c r="D18">
        <v>0.0122852679510027</v>
      </c>
      <c r="E18" s="19">
        <f t="shared" si="0"/>
        <v>0.13930606464665</v>
      </c>
      <c r="F18">
        <v>0.0983907812356144</v>
      </c>
      <c r="G18" s="17">
        <f t="shared" si="1"/>
        <v>-0.0409152834110352</v>
      </c>
      <c r="H18" s="14"/>
    </row>
    <row r="19" spans="1:8">
      <c r="A19" s="2"/>
      <c r="B19" s="2"/>
      <c r="C19" s="2"/>
      <c r="D19" s="2"/>
      <c r="E19" s="2"/>
      <c r="F19" s="2"/>
      <c r="G19" s="30"/>
      <c r="H19" s="14"/>
    </row>
    <row r="20" ht="15.75" spans="1:8">
      <c r="A20" s="2"/>
      <c r="B20" s="2"/>
      <c r="C20" s="2"/>
      <c r="D20" s="2"/>
      <c r="E20" s="2"/>
      <c r="F20" s="2"/>
      <c r="G20" s="31">
        <f>SUM(G15:G18)</f>
        <v>-0.303599082036076</v>
      </c>
      <c r="H20" s="26" t="s">
        <v>31</v>
      </c>
    </row>
    <row r="21" ht="15.75" spans="1:8">
      <c r="A21" s="2"/>
      <c r="B21" s="2"/>
      <c r="C21" s="2"/>
      <c r="D21" s="2"/>
      <c r="E21" s="2"/>
      <c r="F21" s="2"/>
      <c r="G21" s="27">
        <f>G20*182.5</f>
        <v>-55.4068324715839</v>
      </c>
      <c r="H21" s="28" t="s">
        <v>30</v>
      </c>
    </row>
    <row r="22" ht="15.75" spans="1:6">
      <c r="A22" s="29" t="s">
        <v>133</v>
      </c>
      <c r="B22" s="2"/>
      <c r="C22" s="2" t="s">
        <v>134</v>
      </c>
      <c r="D22" s="2"/>
      <c r="E22" s="2" t="s">
        <v>135</v>
      </c>
      <c r="F22" s="2" t="s">
        <v>135</v>
      </c>
    </row>
    <row r="23" spans="1:6">
      <c r="A23" s="2"/>
      <c r="B23" s="2" t="s">
        <v>114</v>
      </c>
      <c r="C23" s="2" t="s">
        <v>136</v>
      </c>
      <c r="D23" s="2" t="s">
        <v>137</v>
      </c>
      <c r="E23" s="2" t="s">
        <v>138</v>
      </c>
      <c r="F23" s="2" t="s">
        <v>139</v>
      </c>
    </row>
    <row r="24" spans="1:6">
      <c r="A24" s="2"/>
      <c r="B24" s="2"/>
      <c r="C24" s="32">
        <v>0.260452830188679</v>
      </c>
      <c r="D24" s="2">
        <v>0.01</v>
      </c>
      <c r="E24" s="33">
        <f>C24*D24</f>
        <v>0.00260452830188679</v>
      </c>
      <c r="F24" s="33">
        <f>C24*D24</f>
        <v>0.00260452830188679</v>
      </c>
    </row>
    <row r="25" spans="1:6">
      <c r="A25" s="2"/>
      <c r="B25" s="2"/>
      <c r="C25" s="2"/>
      <c r="D25" s="2"/>
      <c r="E25" s="2"/>
      <c r="F25" s="2"/>
    </row>
    <row r="26" spans="1:6">
      <c r="A26" s="2"/>
      <c r="B26" s="2" t="s">
        <v>140</v>
      </c>
      <c r="C26" s="2" t="s">
        <v>136</v>
      </c>
      <c r="D26" s="2" t="s">
        <v>141</v>
      </c>
      <c r="E26" s="2" t="s">
        <v>138</v>
      </c>
      <c r="F26" s="2" t="s">
        <v>139</v>
      </c>
    </row>
    <row r="27" spans="1:6">
      <c r="A27" s="2"/>
      <c r="B27" s="2" t="s">
        <v>142</v>
      </c>
      <c r="C27" s="19">
        <v>35.7</v>
      </c>
      <c r="D27" s="2">
        <v>365</v>
      </c>
      <c r="E27" s="19">
        <f>C27/D27</f>
        <v>0.0978082191780822</v>
      </c>
      <c r="F27" s="19">
        <f>C27/D27</f>
        <v>0.0978082191780822</v>
      </c>
    </row>
    <row r="28" spans="1:6">
      <c r="A28" s="2"/>
      <c r="B28" s="2"/>
      <c r="C28" s="32"/>
      <c r="D28" s="34"/>
      <c r="E28" s="34"/>
      <c r="F28" s="2"/>
    </row>
    <row r="29" spans="1:6">
      <c r="A29" s="2"/>
      <c r="B29" s="2" t="s">
        <v>143</v>
      </c>
      <c r="C29" s="2" t="s">
        <v>136</v>
      </c>
      <c r="D29" s="2" t="s">
        <v>141</v>
      </c>
      <c r="E29" s="2" t="s">
        <v>138</v>
      </c>
      <c r="F29" s="2" t="s">
        <v>139</v>
      </c>
    </row>
    <row r="30" spans="1:6">
      <c r="A30" s="2"/>
      <c r="B30" s="2"/>
      <c r="C30" s="19">
        <v>480.76</v>
      </c>
      <c r="D30" s="2">
        <v>365</v>
      </c>
      <c r="E30" s="19">
        <f>C30/D30</f>
        <v>1.31715068493151</v>
      </c>
      <c r="F30" s="19">
        <f>C30/D30</f>
        <v>1.31715068493151</v>
      </c>
    </row>
    <row r="33" ht="15.75" spans="1:8">
      <c r="A33" s="35" t="s">
        <v>119</v>
      </c>
      <c r="B33" s="2"/>
      <c r="C33" s="2"/>
      <c r="D33" s="2"/>
      <c r="E33" s="2"/>
      <c r="F33" s="2"/>
      <c r="G33" s="2"/>
      <c r="H33" s="2"/>
    </row>
    <row r="34" spans="1:8">
      <c r="A34" t="s">
        <v>144</v>
      </c>
      <c r="B34" s="2" t="s">
        <v>145</v>
      </c>
      <c r="C34" s="2" t="s">
        <v>146</v>
      </c>
      <c r="D34" s="2" t="s">
        <v>145</v>
      </c>
      <c r="E34" s="2"/>
      <c r="F34" s="2"/>
      <c r="G34" s="2" t="s">
        <v>147</v>
      </c>
      <c r="H34" s="2"/>
    </row>
    <row r="35" spans="1:8">
      <c r="A35" t="s">
        <v>148</v>
      </c>
      <c r="B35" s="19">
        <f>F24</f>
        <v>0.00260452830188679</v>
      </c>
      <c r="C35" s="2" t="s">
        <v>149</v>
      </c>
      <c r="D35" s="19">
        <f>C5*H35*H36</f>
        <v>0.15609825</v>
      </c>
      <c r="E35" s="2"/>
      <c r="F35" s="2"/>
      <c r="G35" s="2" t="s">
        <v>150</v>
      </c>
      <c r="H35" s="2">
        <v>0.55</v>
      </c>
    </row>
    <row r="36" spans="1:8">
      <c r="A36" t="s">
        <v>151</v>
      </c>
      <c r="B36" s="19">
        <f>F27</f>
        <v>0.0978082191780822</v>
      </c>
      <c r="C36" s="2"/>
      <c r="D36" s="2"/>
      <c r="E36" s="2"/>
      <c r="F36" s="2"/>
      <c r="G36" s="2" t="s">
        <v>152</v>
      </c>
      <c r="H36" s="2">
        <v>0.005</v>
      </c>
    </row>
    <row r="37" spans="1:8">
      <c r="A37" t="s">
        <v>153</v>
      </c>
      <c r="B37" s="19">
        <f>F30</f>
        <v>1.31715068493151</v>
      </c>
      <c r="C37" s="2"/>
      <c r="D37" s="2"/>
      <c r="E37" s="2"/>
      <c r="F37" s="2"/>
      <c r="G37" s="2"/>
      <c r="H37" s="2"/>
    </row>
    <row r="38" spans="2:8">
      <c r="B38" s="19"/>
      <c r="C38" s="2"/>
      <c r="D38" s="2"/>
      <c r="E38" s="2" t="s">
        <v>154</v>
      </c>
      <c r="F38" s="2"/>
      <c r="G38" s="2"/>
      <c r="H38" s="2"/>
    </row>
    <row r="39" spans="1:8">
      <c r="A39" t="s">
        <v>155</v>
      </c>
      <c r="B39" s="19">
        <f>SUM(B35:B37)</f>
        <v>1.41756343241148</v>
      </c>
      <c r="C39" s="2"/>
      <c r="D39" s="19">
        <f>SUM(D35:D37)</f>
        <v>0.15609825</v>
      </c>
      <c r="E39" s="19">
        <f>B39-D39</f>
        <v>1.26146518241148</v>
      </c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ht="15.75" spans="1:8">
      <c r="A41" s="35" t="s">
        <v>120</v>
      </c>
      <c r="B41" s="2"/>
      <c r="C41" s="2"/>
      <c r="D41" s="2"/>
      <c r="E41" s="2"/>
      <c r="F41" s="2"/>
      <c r="G41" s="2"/>
      <c r="H41" s="2"/>
    </row>
    <row r="42" spans="1:8">
      <c r="A42" t="s">
        <v>144</v>
      </c>
      <c r="B42" s="2" t="s">
        <v>145</v>
      </c>
      <c r="C42" s="2" t="s">
        <v>146</v>
      </c>
      <c r="D42" s="2" t="s">
        <v>145</v>
      </c>
      <c r="E42" s="2"/>
      <c r="F42" s="2"/>
      <c r="G42" s="2" t="s">
        <v>147</v>
      </c>
      <c r="H42" s="2"/>
    </row>
    <row r="43" spans="1:8">
      <c r="A43" t="s">
        <v>149</v>
      </c>
      <c r="B43" s="19">
        <f>D35*H43</f>
        <v>0.03121965</v>
      </c>
      <c r="C43" s="2" t="s">
        <v>156</v>
      </c>
      <c r="D43">
        <v>0.0393179335240564</v>
      </c>
      <c r="E43" s="19"/>
      <c r="F43" s="2"/>
      <c r="G43" s="2" t="s">
        <v>157</v>
      </c>
      <c r="H43" s="2">
        <v>0.2</v>
      </c>
    </row>
    <row r="44" spans="2:8">
      <c r="B44" s="19"/>
      <c r="C44" s="2" t="s">
        <v>158</v>
      </c>
      <c r="D44" s="19">
        <f>H44*C6</f>
        <v>0.25037593418421</v>
      </c>
      <c r="E44" s="19"/>
      <c r="F44" s="2"/>
      <c r="G44" s="2" t="s">
        <v>159</v>
      </c>
      <c r="H44" s="2">
        <v>0.035</v>
      </c>
    </row>
    <row r="45" spans="2:8">
      <c r="B45" s="19"/>
      <c r="C45" s="2" t="s">
        <v>160</v>
      </c>
      <c r="D45" s="19">
        <f>H45*C6</f>
        <v>0.0572287849563909</v>
      </c>
      <c r="E45" s="19"/>
      <c r="F45" s="2"/>
      <c r="G45" s="2" t="s">
        <v>161</v>
      </c>
      <c r="H45" s="2">
        <v>0.008</v>
      </c>
    </row>
    <row r="46" spans="2:8">
      <c r="B46" s="2"/>
      <c r="C46" s="2"/>
      <c r="D46" s="2"/>
      <c r="E46" s="2"/>
      <c r="F46" s="2"/>
      <c r="G46" s="2"/>
      <c r="H46" s="2"/>
    </row>
    <row r="47" spans="2:8">
      <c r="B47" s="19"/>
      <c r="C47" s="2"/>
      <c r="D47" s="19"/>
      <c r="E47" s="19" t="s">
        <v>154</v>
      </c>
      <c r="F47" s="2"/>
      <c r="G47" s="2"/>
      <c r="H47" s="2"/>
    </row>
    <row r="48" spans="1:8">
      <c r="A48" t="s">
        <v>155</v>
      </c>
      <c r="B48" s="19">
        <f>SUM(B43:B45)</f>
        <v>0.03121965</v>
      </c>
      <c r="C48" s="2"/>
      <c r="D48" s="19">
        <f>SUM(D43:D45)</f>
        <v>0.346922652664657</v>
      </c>
      <c r="E48" s="19">
        <f>B48-D48</f>
        <v>-0.315703002664657</v>
      </c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ht="15.75" spans="1:8">
      <c r="A50" s="35" t="s">
        <v>121</v>
      </c>
      <c r="B50" s="2"/>
      <c r="C50" s="2"/>
      <c r="D50" s="2"/>
      <c r="E50" s="2"/>
      <c r="F50" s="2"/>
      <c r="G50" s="2"/>
      <c r="H50" s="2"/>
    </row>
    <row r="51" spans="1:8">
      <c r="A51" t="s">
        <v>144</v>
      </c>
      <c r="B51" s="2" t="s">
        <v>145</v>
      </c>
      <c r="C51" s="2" t="s">
        <v>146</v>
      </c>
      <c r="D51" s="2" t="s">
        <v>145</v>
      </c>
      <c r="E51" s="2"/>
      <c r="F51" s="2"/>
      <c r="G51" s="2" t="s">
        <v>147</v>
      </c>
      <c r="H51" s="2"/>
    </row>
    <row r="52" spans="1:8">
      <c r="A52" t="s">
        <v>160</v>
      </c>
      <c r="B52" s="19">
        <f>D45</f>
        <v>0.0572287849563909</v>
      </c>
      <c r="C52" s="2" t="s">
        <v>162</v>
      </c>
      <c r="D52" s="36">
        <f>H52*C7</f>
        <v>0.000252173009054876</v>
      </c>
      <c r="E52" s="19"/>
      <c r="F52" s="2"/>
      <c r="G52" s="2" t="s">
        <v>163</v>
      </c>
      <c r="H52" s="2">
        <v>0.001</v>
      </c>
    </row>
    <row r="53" spans="1:8">
      <c r="A53" t="s">
        <v>156</v>
      </c>
      <c r="B53">
        <v>0.0346602264481728</v>
      </c>
      <c r="C53" s="2" t="s">
        <v>164</v>
      </c>
      <c r="D53" s="19">
        <f>H53*(E24+E27)</f>
        <v>0.0803301979839752</v>
      </c>
      <c r="E53" s="19"/>
      <c r="F53" s="2"/>
      <c r="G53" s="2" t="s">
        <v>165</v>
      </c>
      <c r="H53" s="2">
        <v>0.8</v>
      </c>
    </row>
    <row r="54" spans="2:8">
      <c r="B54" s="19"/>
      <c r="C54" s="2"/>
      <c r="D54" s="19"/>
      <c r="E54" s="19"/>
      <c r="F54" s="2"/>
      <c r="G54" s="2"/>
      <c r="H54" s="2"/>
    </row>
    <row r="55" spans="2:8">
      <c r="B55" s="19"/>
      <c r="C55" s="2"/>
      <c r="D55" s="19"/>
      <c r="E55" s="19" t="s">
        <v>154</v>
      </c>
      <c r="F55" s="2"/>
      <c r="G55" s="2"/>
      <c r="H55" s="2"/>
    </row>
    <row r="56" spans="1:8">
      <c r="A56" t="s">
        <v>155</v>
      </c>
      <c r="B56" s="19">
        <f>SUM(B52:B53)</f>
        <v>0.0918890114045637</v>
      </c>
      <c r="C56" s="2"/>
      <c r="D56" s="19">
        <f>SUM(D52:D53)</f>
        <v>0.0805823709930301</v>
      </c>
      <c r="E56" s="19">
        <f>B56-D56</f>
        <v>0.0113066404115336</v>
      </c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ht="15.75" spans="1:8">
      <c r="A59" s="35" t="s">
        <v>122</v>
      </c>
      <c r="B59" s="2"/>
      <c r="C59" s="2"/>
      <c r="D59" s="2"/>
      <c r="E59" s="2"/>
      <c r="F59" s="2"/>
      <c r="G59" s="2"/>
      <c r="H59" s="2"/>
    </row>
    <row r="60" spans="1:8">
      <c r="A60" t="s">
        <v>144</v>
      </c>
      <c r="B60" s="2" t="s">
        <v>145</v>
      </c>
      <c r="C60" s="2" t="s">
        <v>146</v>
      </c>
      <c r="D60" s="2" t="s">
        <v>145</v>
      </c>
      <c r="E60" s="2"/>
      <c r="F60" s="2"/>
      <c r="G60" s="2"/>
      <c r="H60" s="2"/>
    </row>
    <row r="61" spans="1:8">
      <c r="A61" t="str">
        <f>C52</f>
        <v>nitrification</v>
      </c>
      <c r="B61" s="2">
        <f>D52</f>
        <v>0.000252173009054876</v>
      </c>
      <c r="C61" s="2" t="s">
        <v>156</v>
      </c>
      <c r="D61">
        <v>0.0106543527967028</v>
      </c>
      <c r="E61" s="19"/>
      <c r="F61" s="2"/>
      <c r="G61" s="2"/>
      <c r="H61" s="2"/>
    </row>
    <row r="62" spans="1:8">
      <c r="A62" s="37" t="s">
        <v>162</v>
      </c>
      <c r="B62" s="21">
        <f>D82</f>
        <v>0.000764115058520371</v>
      </c>
      <c r="C62" s="2" t="s">
        <v>164</v>
      </c>
      <c r="D62" s="19">
        <f>(1-H53)*(E24+E27)</f>
        <v>0.0200825494959938</v>
      </c>
      <c r="E62" s="19"/>
      <c r="F62" s="2"/>
      <c r="G62" s="2"/>
      <c r="H62" s="2"/>
    </row>
    <row r="63" spans="2:8">
      <c r="B63" s="19"/>
      <c r="C63" s="2" t="s">
        <v>166</v>
      </c>
      <c r="D63">
        <v>0.035175340677926</v>
      </c>
      <c r="E63" s="19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19"/>
      <c r="C65" s="2"/>
      <c r="D65" s="19"/>
      <c r="E65" s="19" t="s">
        <v>154</v>
      </c>
      <c r="F65" s="2"/>
      <c r="G65" s="2"/>
      <c r="H65" s="2"/>
    </row>
    <row r="66" spans="1:8">
      <c r="A66" t="s">
        <v>155</v>
      </c>
      <c r="B66" s="19">
        <f>SUM(B61:B63)</f>
        <v>0.00101628806757525</v>
      </c>
      <c r="C66" s="2"/>
      <c r="D66" s="19">
        <f>SUM(D61:D63)</f>
        <v>0.0659122429706226</v>
      </c>
      <c r="E66" s="19">
        <f>B66-D66</f>
        <v>-0.0648959549030474</v>
      </c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ht="15.75" spans="1:8">
      <c r="A69" s="35" t="s">
        <v>123</v>
      </c>
      <c r="B69" s="2"/>
      <c r="C69" s="2"/>
      <c r="D69" s="2"/>
      <c r="E69" s="2"/>
      <c r="F69" s="2"/>
      <c r="G69" s="2"/>
      <c r="H69" s="2"/>
    </row>
    <row r="70" spans="1:8">
      <c r="A70" t="s">
        <v>144</v>
      </c>
      <c r="B70" s="2" t="s">
        <v>145</v>
      </c>
      <c r="C70" s="2" t="s">
        <v>146</v>
      </c>
      <c r="D70" s="2" t="s">
        <v>145</v>
      </c>
      <c r="E70" s="2"/>
      <c r="F70" s="2"/>
      <c r="G70" s="2"/>
      <c r="H70" s="2"/>
    </row>
    <row r="71" spans="1:8">
      <c r="A71" t="s">
        <v>149</v>
      </c>
      <c r="B71" s="19">
        <f>D35-B43</f>
        <v>0.1248786</v>
      </c>
      <c r="C71" s="2" t="s">
        <v>158</v>
      </c>
      <c r="D71" s="33">
        <f>H44*C9</f>
        <v>0.00445711617031902</v>
      </c>
      <c r="E71" s="19"/>
      <c r="F71" s="2"/>
      <c r="G71" s="2"/>
      <c r="H71" s="2"/>
    </row>
    <row r="72" spans="1:8">
      <c r="A72" t="s">
        <v>156</v>
      </c>
      <c r="B72">
        <v>0.0393179335240564</v>
      </c>
      <c r="C72" s="2" t="s">
        <v>160</v>
      </c>
      <c r="D72" s="33">
        <f>H45*C9</f>
        <v>0.00101876941035863</v>
      </c>
      <c r="E72" s="19"/>
      <c r="F72" s="2"/>
      <c r="G72" s="2"/>
      <c r="H72" s="2"/>
    </row>
    <row r="73" spans="2:8">
      <c r="B73" s="19"/>
      <c r="C73" s="2"/>
      <c r="D73" s="19"/>
      <c r="E73" s="19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19"/>
      <c r="C75" s="2"/>
      <c r="D75" s="19"/>
      <c r="E75" s="19" t="s">
        <v>154</v>
      </c>
      <c r="F75" s="2"/>
      <c r="G75" s="2"/>
      <c r="H75" s="2"/>
    </row>
    <row r="76" spans="1:8">
      <c r="A76" t="s">
        <v>155</v>
      </c>
      <c r="B76" s="19">
        <f>SUM(B71:B73)</f>
        <v>0.164196533524056</v>
      </c>
      <c r="C76" s="2"/>
      <c r="D76" s="19">
        <f>SUM(D71:D73)</f>
        <v>0.00547588558067765</v>
      </c>
      <c r="E76" s="19">
        <f>B76-D76</f>
        <v>0.158720647943379</v>
      </c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ht="15.75" spans="1:8">
      <c r="A79" s="35" t="s">
        <v>124</v>
      </c>
      <c r="B79" s="2"/>
      <c r="C79" s="2"/>
      <c r="D79" s="2"/>
      <c r="E79" s="2"/>
      <c r="F79" s="2"/>
      <c r="G79" s="2"/>
      <c r="H79" s="2"/>
    </row>
    <row r="80" spans="1:8">
      <c r="A80" t="s">
        <v>144</v>
      </c>
      <c r="B80" s="2" t="s">
        <v>145</v>
      </c>
      <c r="C80" s="2" t="s">
        <v>146</v>
      </c>
      <c r="D80" s="2" t="s">
        <v>145</v>
      </c>
      <c r="E80" s="2"/>
      <c r="F80" s="2"/>
      <c r="G80" s="2" t="s">
        <v>147</v>
      </c>
      <c r="H80" s="2"/>
    </row>
    <row r="81" spans="1:8">
      <c r="A81" t="str">
        <f>C72</f>
        <v>ammonification</v>
      </c>
      <c r="B81" s="36">
        <f>D72</f>
        <v>0.00101876941035863</v>
      </c>
      <c r="C81" s="36" t="s">
        <v>156</v>
      </c>
      <c r="D81">
        <v>0.0346602264481728</v>
      </c>
      <c r="E81" s="36"/>
      <c r="F81" s="2"/>
      <c r="G81" s="2"/>
      <c r="H81" s="2"/>
    </row>
    <row r="82" spans="2:8">
      <c r="B82" s="36"/>
      <c r="C82" s="36" t="s">
        <v>162</v>
      </c>
      <c r="D82" s="36">
        <f>H52*C10</f>
        <v>0.000764115058520371</v>
      </c>
      <c r="E82" s="36"/>
      <c r="F82" s="2"/>
      <c r="G82" s="2"/>
      <c r="H82" s="2"/>
    </row>
    <row r="83" spans="2:8">
      <c r="B83" s="36"/>
      <c r="C83" s="36" t="s">
        <v>56</v>
      </c>
      <c r="D83" s="36">
        <f>E30</f>
        <v>1.31715068493151</v>
      </c>
      <c r="E83" s="36"/>
      <c r="F83" s="2"/>
      <c r="G83" s="2"/>
      <c r="H83" s="2"/>
    </row>
    <row r="84" spans="2:8">
      <c r="B84" s="36"/>
      <c r="C84" s="36"/>
      <c r="D84" s="36"/>
      <c r="E84" s="36"/>
      <c r="F84" s="2"/>
      <c r="G84" s="2"/>
      <c r="H84" s="2"/>
    </row>
    <row r="85" spans="2:8">
      <c r="B85" s="36"/>
      <c r="C85" s="36"/>
      <c r="D85" s="36"/>
      <c r="E85" s="36" t="s">
        <v>154</v>
      </c>
      <c r="F85" s="2"/>
      <c r="G85" s="2"/>
      <c r="H85" s="2"/>
    </row>
    <row r="86" spans="1:8">
      <c r="A86" t="s">
        <v>155</v>
      </c>
      <c r="B86" s="36">
        <f>SUM(B81:B83)</f>
        <v>0.00101876941035863</v>
      </c>
      <c r="C86" s="36"/>
      <c r="D86" s="36">
        <f>SUM(D81:D83)</f>
        <v>1.3525750264382</v>
      </c>
      <c r="E86" s="36">
        <f>B86-D86</f>
        <v>-1.35155625702784</v>
      </c>
      <c r="F86" s="2"/>
      <c r="G86" s="2"/>
      <c r="H86" s="2"/>
    </row>
    <row r="87" spans="4:4">
      <c r="D87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60" zoomScaleNormal="60" workbookViewId="0">
      <selection activeCell="A8" sqref="A8:R9"/>
    </sheetView>
  </sheetViews>
  <sheetFormatPr defaultColWidth="9.14285714285714" defaultRowHeight="15"/>
  <cols>
    <col min="5" max="7" width="10.8095238095238" customWidth="1"/>
    <col min="8" max="8" width="14.0761904761905" customWidth="1"/>
    <col min="9" max="12" width="10.8095238095238" customWidth="1"/>
    <col min="13" max="18" width="12.4380952380952" customWidth="1"/>
  </cols>
  <sheetData>
    <row r="1" spans="1:18">
      <c r="A1" s="40" t="s">
        <v>19</v>
      </c>
      <c r="B1" s="40" t="s">
        <v>1</v>
      </c>
      <c r="C1" s="40" t="s">
        <v>20</v>
      </c>
      <c r="D1" s="40" t="s">
        <v>21</v>
      </c>
      <c r="E1" s="40" t="s">
        <v>22</v>
      </c>
      <c r="F1" s="40" t="s">
        <v>23</v>
      </c>
      <c r="G1" s="40" t="s">
        <v>24</v>
      </c>
      <c r="H1" s="40" t="s">
        <v>25</v>
      </c>
      <c r="I1" s="40" t="s">
        <v>26</v>
      </c>
      <c r="J1" s="40" t="s">
        <v>27</v>
      </c>
      <c r="K1" s="40" t="s">
        <v>28</v>
      </c>
      <c r="L1" s="40" t="s">
        <v>29</v>
      </c>
      <c r="M1" s="2" t="s">
        <v>30</v>
      </c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</row>
    <row r="2" spans="1:18">
      <c r="A2" s="85" t="s">
        <v>13</v>
      </c>
      <c r="B2" s="85" t="s">
        <v>14</v>
      </c>
      <c r="C2" s="85" t="s">
        <v>15</v>
      </c>
      <c r="D2" s="87">
        <v>39.5227543606257</v>
      </c>
      <c r="E2" s="87">
        <v>1.90591262840362</v>
      </c>
      <c r="F2" s="87">
        <v>25.4387916635092</v>
      </c>
      <c r="G2" s="87">
        <v>25.5695250823093</v>
      </c>
      <c r="H2" s="87">
        <v>0.381182525680723</v>
      </c>
      <c r="I2" s="87">
        <v>21.8774120659643</v>
      </c>
      <c r="J2" s="87">
        <v>8.27792528711633</v>
      </c>
      <c r="K2" s="87">
        <v>1.5247301027229</v>
      </c>
      <c r="L2" s="87">
        <v>0.525335351073538</v>
      </c>
      <c r="M2" s="160">
        <f t="shared" ref="M2:M9" si="0">F2-(D2+E2)</f>
        <v>-15.9898753255201</v>
      </c>
      <c r="N2" s="161">
        <f t="shared" ref="N2:R2" si="1">M2/182.5</f>
        <v>-0.0876157552083294</v>
      </c>
      <c r="O2" s="161">
        <f t="shared" ref="O2:O9" si="2">I2-(G2+H2)</f>
        <v>-4.07329554202573</v>
      </c>
      <c r="P2" s="161">
        <f t="shared" si="1"/>
        <v>-0.0223194276275382</v>
      </c>
      <c r="Q2" s="161">
        <f t="shared" ref="Q2:Q9" si="3">L2-(J2+K2)</f>
        <v>-9.27732003876569</v>
      </c>
      <c r="R2" s="161">
        <f t="shared" si="1"/>
        <v>-0.0508346303494011</v>
      </c>
    </row>
    <row r="3" spans="1:18">
      <c r="A3" s="85" t="s">
        <v>13</v>
      </c>
      <c r="B3" s="85" t="s">
        <v>14</v>
      </c>
      <c r="C3" s="85" t="s">
        <v>16</v>
      </c>
      <c r="D3" s="87">
        <v>41.1924395721755</v>
      </c>
      <c r="E3" s="87">
        <v>16.3074838046769</v>
      </c>
      <c r="F3" s="87">
        <v>37.6165958387087</v>
      </c>
      <c r="G3" s="87">
        <v>28.6434415490725</v>
      </c>
      <c r="H3" s="87">
        <v>3.26149676093539</v>
      </c>
      <c r="I3" s="87">
        <v>31.6522705070596</v>
      </c>
      <c r="J3" s="87">
        <v>8.79533527105822</v>
      </c>
      <c r="K3" s="87">
        <v>13.0459870437415</v>
      </c>
      <c r="L3" s="87">
        <v>0.835154294695388</v>
      </c>
      <c r="M3" s="160">
        <f t="shared" si="0"/>
        <v>-19.8833275381437</v>
      </c>
      <c r="N3" s="161">
        <f t="shared" ref="N3:R3" si="4">M3/182.5</f>
        <v>-0.108949739935034</v>
      </c>
      <c r="O3" s="161">
        <f t="shared" si="2"/>
        <v>-0.252667802948288</v>
      </c>
      <c r="P3" s="161">
        <f t="shared" si="4"/>
        <v>-0.00138448111204541</v>
      </c>
      <c r="Q3" s="161">
        <f t="shared" si="3"/>
        <v>-21.0061680201043</v>
      </c>
      <c r="R3" s="161">
        <f t="shared" si="4"/>
        <v>-0.11510229052112</v>
      </c>
    </row>
    <row r="4" spans="1:18">
      <c r="A4" s="89" t="s">
        <v>13</v>
      </c>
      <c r="B4" s="89" t="s">
        <v>17</v>
      </c>
      <c r="C4" s="89" t="s">
        <v>15</v>
      </c>
      <c r="D4" s="91">
        <v>159.680114034174</v>
      </c>
      <c r="E4" s="91">
        <v>1.90591262840362</v>
      </c>
      <c r="F4" s="91">
        <v>109.799680827684</v>
      </c>
      <c r="G4" s="91">
        <v>102.689324542263</v>
      </c>
      <c r="H4" s="91">
        <v>0.381182525680724</v>
      </c>
      <c r="I4" s="91">
        <v>100.10334664358</v>
      </c>
      <c r="J4" s="91">
        <v>33.2281428314457</v>
      </c>
      <c r="K4" s="91">
        <v>1.5247301027229</v>
      </c>
      <c r="L4" s="91">
        <v>2.54359884804287</v>
      </c>
      <c r="M4" s="162">
        <f t="shared" si="0"/>
        <v>-51.7863458348936</v>
      </c>
      <c r="N4" s="163">
        <f t="shared" ref="N4:R4" si="5">M4/182.5</f>
        <v>-0.283760799095308</v>
      </c>
      <c r="O4" s="163">
        <f t="shared" si="2"/>
        <v>-2.96716042436373</v>
      </c>
      <c r="P4" s="163">
        <f t="shared" si="5"/>
        <v>-0.0162584132841848</v>
      </c>
      <c r="Q4" s="163">
        <f t="shared" si="3"/>
        <v>-32.2092740861257</v>
      </c>
      <c r="R4" s="163">
        <f t="shared" si="5"/>
        <v>-0.176489173074662</v>
      </c>
    </row>
    <row r="5" spans="1:18">
      <c r="A5" s="89" t="s">
        <v>13</v>
      </c>
      <c r="B5" s="89" t="s">
        <v>17</v>
      </c>
      <c r="C5" s="89" t="s">
        <v>16</v>
      </c>
      <c r="D5" s="91">
        <v>168.77725780267</v>
      </c>
      <c r="E5" s="91">
        <v>16.3074838046769</v>
      </c>
      <c r="F5" s="91">
        <v>123.429302680636</v>
      </c>
      <c r="G5" s="91">
        <v>117.072507979589</v>
      </c>
      <c r="H5" s="91">
        <v>3.26149676093539</v>
      </c>
      <c r="I5" s="91">
        <v>107.697694027585</v>
      </c>
      <c r="J5" s="91">
        <v>36.0236072072394</v>
      </c>
      <c r="K5" s="91">
        <v>13.0459870437415</v>
      </c>
      <c r="L5" s="91">
        <v>2.90384721982126</v>
      </c>
      <c r="M5" s="162">
        <f t="shared" si="0"/>
        <v>-61.6554389267109</v>
      </c>
      <c r="N5" s="163">
        <f t="shared" ref="N5:R5" si="6">M5/182.5</f>
        <v>-0.337838021516224</v>
      </c>
      <c r="O5" s="163">
        <f t="shared" si="2"/>
        <v>-12.6363107129394</v>
      </c>
      <c r="P5" s="163">
        <f t="shared" si="6"/>
        <v>-0.0692400587010378</v>
      </c>
      <c r="Q5" s="163">
        <f t="shared" si="3"/>
        <v>-46.1657470311596</v>
      </c>
      <c r="R5" s="163">
        <f t="shared" si="6"/>
        <v>-0.252962997431012</v>
      </c>
    </row>
    <row r="6" spans="1:18">
      <c r="A6" s="93" t="s">
        <v>18</v>
      </c>
      <c r="B6" s="93" t="s">
        <v>14</v>
      </c>
      <c r="C6" s="93" t="s">
        <v>15</v>
      </c>
      <c r="D6" s="95">
        <v>38.149063338797</v>
      </c>
      <c r="E6" s="95">
        <v>1.90591262840362</v>
      </c>
      <c r="F6" s="95">
        <v>23.9560080195308</v>
      </c>
      <c r="G6" s="95">
        <v>24.6212215672061</v>
      </c>
      <c r="H6" s="95">
        <v>0.381182525680724</v>
      </c>
      <c r="I6" s="95">
        <v>20.0856433866995</v>
      </c>
      <c r="J6" s="95">
        <v>7.96535918658199</v>
      </c>
      <c r="K6" s="95">
        <v>1.5247301027229</v>
      </c>
      <c r="L6" s="95">
        <v>0.487014426818263</v>
      </c>
      <c r="M6" s="164">
        <f t="shared" si="0"/>
        <v>-16.0989679476698</v>
      </c>
      <c r="N6" s="165">
        <f t="shared" ref="N6:R6" si="7">M6/182.5</f>
        <v>-0.0882135230009305</v>
      </c>
      <c r="O6" s="165">
        <f t="shared" si="2"/>
        <v>-4.91676070618733</v>
      </c>
      <c r="P6" s="165">
        <f t="shared" si="7"/>
        <v>-0.0269411545544511</v>
      </c>
      <c r="Q6" s="165">
        <f t="shared" si="3"/>
        <v>-9.00307486248663</v>
      </c>
      <c r="R6" s="165">
        <f t="shared" si="7"/>
        <v>-0.0493319170547212</v>
      </c>
    </row>
    <row r="7" spans="1:18">
      <c r="A7" s="93" t="s">
        <v>18</v>
      </c>
      <c r="B7" s="93" t="s">
        <v>14</v>
      </c>
      <c r="C7" s="93" t="s">
        <v>16</v>
      </c>
      <c r="D7" s="95">
        <v>40.9123175095148</v>
      </c>
      <c r="E7" s="95">
        <v>16.3074838046769</v>
      </c>
      <c r="F7" s="95">
        <v>36.9989606620419</v>
      </c>
      <c r="G7" s="95">
        <v>28.484388697416</v>
      </c>
      <c r="H7" s="95">
        <v>3.26149676093539</v>
      </c>
      <c r="I7" s="95">
        <v>27.1116249360058</v>
      </c>
      <c r="J7" s="95">
        <v>8.64678173084557</v>
      </c>
      <c r="K7" s="95">
        <v>13.0459870437415</v>
      </c>
      <c r="L7" s="95">
        <v>0.689253727607056</v>
      </c>
      <c r="M7" s="164">
        <f t="shared" si="0"/>
        <v>-20.2208406521498</v>
      </c>
      <c r="N7" s="165">
        <f t="shared" ref="N7:R7" si="8">M7/182.5</f>
        <v>-0.110799126861095</v>
      </c>
      <c r="O7" s="165">
        <f t="shared" si="2"/>
        <v>-4.63426052234559</v>
      </c>
      <c r="P7" s="165">
        <f t="shared" si="8"/>
        <v>-0.0253932083416197</v>
      </c>
      <c r="Q7" s="165">
        <f t="shared" si="3"/>
        <v>-21.00351504698</v>
      </c>
      <c r="R7" s="165">
        <f t="shared" si="8"/>
        <v>-0.115087753682082</v>
      </c>
    </row>
    <row r="8" spans="1:18">
      <c r="A8" s="97" t="s">
        <v>18</v>
      </c>
      <c r="B8" s="97" t="s">
        <v>17</v>
      </c>
      <c r="C8" s="97" t="s">
        <v>15</v>
      </c>
      <c r="D8" s="99">
        <v>156.546973438449</v>
      </c>
      <c r="E8" s="99">
        <v>1.90591262840362</v>
      </c>
      <c r="F8" s="99">
        <v>110.546799598218</v>
      </c>
      <c r="G8" s="99">
        <v>101.470485135735</v>
      </c>
      <c r="H8" s="99">
        <v>0.381182525680724</v>
      </c>
      <c r="I8" s="99">
        <v>98.1181672442251</v>
      </c>
      <c r="J8" s="99">
        <v>33.0238273488028</v>
      </c>
      <c r="K8" s="99">
        <v>1.5247301027229</v>
      </c>
      <c r="L8" s="99">
        <v>2.58588504052266</v>
      </c>
      <c r="M8" s="166">
        <f t="shared" si="0"/>
        <v>-47.9060864686346</v>
      </c>
      <c r="N8" s="167">
        <f t="shared" ref="N8:R8" si="9">M8/182.5</f>
        <v>-0.262499103937724</v>
      </c>
      <c r="O8" s="167">
        <f t="shared" si="2"/>
        <v>-3.73350041719063</v>
      </c>
      <c r="P8" s="167">
        <f t="shared" si="9"/>
        <v>-0.0204575365325514</v>
      </c>
      <c r="Q8" s="167">
        <f t="shared" si="3"/>
        <v>-31.962672411003</v>
      </c>
      <c r="R8" s="167">
        <f t="shared" si="9"/>
        <v>-0.175137931019195</v>
      </c>
    </row>
    <row r="9" spans="1:18">
      <c r="A9" s="97" t="s">
        <v>18</v>
      </c>
      <c r="B9" s="97" t="s">
        <v>17</v>
      </c>
      <c r="C9" s="97" t="s">
        <v>16</v>
      </c>
      <c r="D9" s="99">
        <v>168.60760328816</v>
      </c>
      <c r="E9" s="99">
        <v>16.3074838046769</v>
      </c>
      <c r="F9" s="99">
        <v>129.508254621253</v>
      </c>
      <c r="G9" s="99">
        <v>117.112816272634</v>
      </c>
      <c r="H9" s="99">
        <v>3.26149676093539</v>
      </c>
      <c r="I9" s="99">
        <v>107.702376220247</v>
      </c>
      <c r="J9" s="99">
        <v>36.153543253235</v>
      </c>
      <c r="K9" s="99">
        <v>13.0459870437415</v>
      </c>
      <c r="L9" s="99">
        <v>4.10426220733644</v>
      </c>
      <c r="M9" s="166">
        <f t="shared" si="0"/>
        <v>-55.4068324715839</v>
      </c>
      <c r="N9" s="167">
        <f t="shared" ref="N9:R9" si="10">M9/182.5</f>
        <v>-0.303599082036076</v>
      </c>
      <c r="O9" s="167">
        <f t="shared" si="2"/>
        <v>-12.6719368133224</v>
      </c>
      <c r="P9" s="167">
        <f t="shared" si="10"/>
        <v>-0.0694352702099857</v>
      </c>
      <c r="Q9" s="167">
        <f t="shared" si="3"/>
        <v>-45.0952680896401</v>
      </c>
      <c r="R9" s="167">
        <f t="shared" si="10"/>
        <v>-0.247097359395288</v>
      </c>
    </row>
  </sheetData>
  <autoFilter ref="A1:R9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0"/>
  <sheetViews>
    <sheetView zoomScale="60" zoomScaleNormal="60" topLeftCell="V1" workbookViewId="0">
      <selection activeCell="X19" sqref="X19"/>
    </sheetView>
  </sheetViews>
  <sheetFormatPr defaultColWidth="9.14285714285714" defaultRowHeight="15"/>
  <cols>
    <col min="4" max="4" width="12.8571428571429"/>
    <col min="5" max="12" width="12.647619047619" customWidth="1"/>
    <col min="13" max="16" width="12.8571428571429"/>
    <col min="17" max="24" width="12.8571428571429" style="112"/>
    <col min="25" max="28" width="9.14285714285714" style="2"/>
    <col min="29" max="29" width="12.8571428571429" style="113"/>
    <col min="30" max="30" width="11.7142857142857" style="113"/>
    <col min="31" max="32" width="12.8571428571429" style="113"/>
  </cols>
  <sheetData>
    <row r="1" spans="1:32">
      <c r="A1" s="40" t="s">
        <v>19</v>
      </c>
      <c r="B1" s="40" t="s">
        <v>1</v>
      </c>
      <c r="C1" s="40" t="s">
        <v>20</v>
      </c>
      <c r="D1" s="40" t="s">
        <v>21</v>
      </c>
      <c r="E1" s="40" t="s">
        <v>22</v>
      </c>
      <c r="F1" s="40" t="s">
        <v>23</v>
      </c>
      <c r="G1" s="40" t="s">
        <v>24</v>
      </c>
      <c r="H1" s="40" t="s">
        <v>25</v>
      </c>
      <c r="I1" s="40" t="s">
        <v>26</v>
      </c>
      <c r="J1" s="40" t="s">
        <v>27</v>
      </c>
      <c r="K1" s="40" t="s">
        <v>28</v>
      </c>
      <c r="L1" s="40" t="s">
        <v>29</v>
      </c>
      <c r="M1" s="45" t="s">
        <v>36</v>
      </c>
      <c r="N1" s="45" t="s">
        <v>37</v>
      </c>
      <c r="O1" s="45" t="s">
        <v>38</v>
      </c>
      <c r="P1" s="45" t="s">
        <v>39</v>
      </c>
      <c r="Q1" s="122" t="s">
        <v>40</v>
      </c>
      <c r="R1" s="123" t="s">
        <v>41</v>
      </c>
      <c r="S1" s="123" t="s">
        <v>42</v>
      </c>
      <c r="T1" s="123" t="s">
        <v>43</v>
      </c>
      <c r="U1" s="123" t="s">
        <v>44</v>
      </c>
      <c r="V1" s="123" t="s">
        <v>45</v>
      </c>
      <c r="W1" s="123" t="s">
        <v>46</v>
      </c>
      <c r="X1" s="124" t="s">
        <v>47</v>
      </c>
      <c r="Y1" s="45" t="s">
        <v>48</v>
      </c>
      <c r="Z1" s="45" t="s">
        <v>49</v>
      </c>
      <c r="AA1" s="45" t="s">
        <v>50</v>
      </c>
      <c r="AB1" s="45" t="s">
        <v>51</v>
      </c>
      <c r="AC1" s="122" t="s">
        <v>52</v>
      </c>
      <c r="AD1" s="123" t="s">
        <v>53</v>
      </c>
      <c r="AE1" s="123" t="s">
        <v>54</v>
      </c>
      <c r="AF1" s="124" t="s">
        <v>55</v>
      </c>
    </row>
    <row r="2" spans="1:32">
      <c r="A2" s="85" t="s">
        <v>13</v>
      </c>
      <c r="B2" s="85" t="s">
        <v>14</v>
      </c>
      <c r="C2" s="85" t="s">
        <v>15</v>
      </c>
      <c r="D2" s="114">
        <v>0.21656303759247</v>
      </c>
      <c r="E2" s="114">
        <v>0.010443356867965</v>
      </c>
      <c r="F2" s="114">
        <v>0.139390639252105</v>
      </c>
      <c r="G2" s="114">
        <v>0.14010698675238</v>
      </c>
      <c r="H2" s="114">
        <v>0.002088671373593</v>
      </c>
      <c r="I2" s="114">
        <v>0.119876230498435</v>
      </c>
      <c r="J2" s="114">
        <v>0.0453584947239251</v>
      </c>
      <c r="K2" s="114">
        <v>0.00835468549437206</v>
      </c>
      <c r="L2" s="114">
        <v>0.0028785498688961</v>
      </c>
      <c r="M2" s="118">
        <v>0.88159816779544</v>
      </c>
      <c r="N2" s="118">
        <v>0.0170150507895034</v>
      </c>
      <c r="O2" s="118">
        <v>0.00300999698584827</v>
      </c>
      <c r="P2" s="118">
        <v>0.0983767844292068</v>
      </c>
      <c r="Q2" s="125">
        <f t="shared" ref="Q2:Q9" si="0">D2*M2</f>
        <v>0.190921577153736</v>
      </c>
      <c r="R2" s="126">
        <f t="shared" ref="R2:R9" si="1">E2*M2</f>
        <v>0.0092068442804319</v>
      </c>
      <c r="S2" s="126">
        <f t="shared" ref="S2:S9" si="2">D2*N2</f>
        <v>0.003684831083765</v>
      </c>
      <c r="T2" s="127">
        <f t="shared" ref="T2:T9" si="3">E2*N2</f>
        <v>0.000177694247521334</v>
      </c>
      <c r="U2" s="127">
        <f t="shared" ref="U2:U9" si="4">D2*O2</f>
        <v>0.000651854090399479</v>
      </c>
      <c r="V2" s="128">
        <f t="shared" ref="V2:V9" si="5">E2*O2</f>
        <v>3.14344726947126e-5</v>
      </c>
      <c r="W2" s="126">
        <f t="shared" ref="W2:W9" si="6">D2*P2</f>
        <v>0.0213047752645686</v>
      </c>
      <c r="X2" s="129">
        <f t="shared" ref="X2:X9" si="7">E2*P2</f>
        <v>0.00102738386731707</v>
      </c>
      <c r="Y2" s="118">
        <v>0.873881777612361</v>
      </c>
      <c r="Z2" s="118">
        <v>0.0171497746229997</v>
      </c>
      <c r="AA2" s="118">
        <v>0.00305043796208196</v>
      </c>
      <c r="AB2" s="118">
        <v>0.105918009802557</v>
      </c>
      <c r="AC2" s="150">
        <f t="shared" ref="AC2:AC9" si="8">F2*Y2</f>
        <v>0.121810939612153</v>
      </c>
      <c r="AD2" s="127">
        <f t="shared" ref="AD2:AD9" si="9">F2*Z2</f>
        <v>0.00239051804772946</v>
      </c>
      <c r="AE2" s="127">
        <f t="shared" ref="AE2:AE9" si="10">F2*AA2</f>
        <v>0.000425202497533493</v>
      </c>
      <c r="AF2" s="151">
        <f t="shared" ref="AF2:AF9" si="11">F2*AB2</f>
        <v>0.0147639790946892</v>
      </c>
    </row>
    <row r="3" spans="1:32">
      <c r="A3" s="85" t="s">
        <v>13</v>
      </c>
      <c r="B3" s="85" t="s">
        <v>14</v>
      </c>
      <c r="C3" s="85" t="s">
        <v>16</v>
      </c>
      <c r="D3" s="114">
        <v>0.225711997655756</v>
      </c>
      <c r="E3" s="114">
        <v>0.0893560756420652</v>
      </c>
      <c r="F3" s="114">
        <v>0.206118333362787</v>
      </c>
      <c r="G3" s="114">
        <v>0.156950364652452</v>
      </c>
      <c r="H3" s="114">
        <v>0.0178712151284131</v>
      </c>
      <c r="I3" s="114">
        <v>0.17343709866882</v>
      </c>
      <c r="J3" s="114">
        <v>0.0481936179236067</v>
      </c>
      <c r="K3" s="114">
        <v>0.071484860513652</v>
      </c>
      <c r="L3" s="114">
        <v>0.00457618791613911</v>
      </c>
      <c r="M3" s="118">
        <v>0.853993872916272</v>
      </c>
      <c r="N3" s="118">
        <v>0.0210304169204102</v>
      </c>
      <c r="O3" s="118">
        <v>0.00261918325995219</v>
      </c>
      <c r="P3" s="118">
        <v>0.122356526903367</v>
      </c>
      <c r="Q3" s="125">
        <f t="shared" si="0"/>
        <v>0.192756663041708</v>
      </c>
      <c r="R3" s="126">
        <f t="shared" si="1"/>
        <v>0.0763095411061666</v>
      </c>
      <c r="S3" s="126">
        <f t="shared" si="2"/>
        <v>0.0047468174146392</v>
      </c>
      <c r="T3" s="127">
        <f t="shared" si="3"/>
        <v>0.00187919552512434</v>
      </c>
      <c r="U3" s="127">
        <f t="shared" si="4"/>
        <v>0.000591181085830325</v>
      </c>
      <c r="V3" s="128">
        <f t="shared" si="5"/>
        <v>0.000234039937496719</v>
      </c>
      <c r="W3" s="126">
        <f t="shared" si="6"/>
        <v>0.0276173361135792</v>
      </c>
      <c r="X3" s="129">
        <f t="shared" si="7"/>
        <v>0.0109332990732776</v>
      </c>
      <c r="Y3" s="118">
        <v>0.853034610562268</v>
      </c>
      <c r="Z3" s="118">
        <v>0.0210409922598894</v>
      </c>
      <c r="AA3" s="118">
        <v>0.00262419171224627</v>
      </c>
      <c r="AB3" s="118">
        <v>0.123300205465597</v>
      </c>
      <c r="AC3" s="150">
        <f t="shared" si="8"/>
        <v>0.175826072229869</v>
      </c>
      <c r="AD3" s="127">
        <f t="shared" si="9"/>
        <v>0.00433693425690771</v>
      </c>
      <c r="AE3" s="127">
        <f t="shared" si="10"/>
        <v>0.00054089402215264</v>
      </c>
      <c r="AF3" s="151">
        <f t="shared" si="11"/>
        <v>0.0254144328538581</v>
      </c>
    </row>
    <row r="4" spans="1:32">
      <c r="A4" s="89" t="s">
        <v>13</v>
      </c>
      <c r="B4" s="89" t="s">
        <v>17</v>
      </c>
      <c r="C4" s="89" t="s">
        <v>15</v>
      </c>
      <c r="D4" s="115">
        <v>0.874959528954378</v>
      </c>
      <c r="E4" s="115">
        <v>0.010443356867965</v>
      </c>
      <c r="F4" s="115">
        <v>0.601642086727036</v>
      </c>
      <c r="G4" s="115">
        <v>0.562681230368564</v>
      </c>
      <c r="H4" s="115">
        <v>0.00208867137359301</v>
      </c>
      <c r="I4" s="115">
        <v>0.548511488457973</v>
      </c>
      <c r="J4" s="115">
        <v>0.182072015514771</v>
      </c>
      <c r="K4" s="115">
        <v>0.00835468549437206</v>
      </c>
      <c r="L4" s="115">
        <v>0.0139375279344815</v>
      </c>
      <c r="M4" s="119">
        <v>0.919661006972995</v>
      </c>
      <c r="N4" s="119">
        <v>0.0187905996891749</v>
      </c>
      <c r="O4" s="119">
        <v>0.00536835089861604</v>
      </c>
      <c r="P4" s="119">
        <v>0.0561800424392151</v>
      </c>
      <c r="Q4" s="130">
        <f t="shared" si="0"/>
        <v>0.804666161458801</v>
      </c>
      <c r="R4" s="131">
        <f t="shared" si="1"/>
        <v>0.00960434809337107</v>
      </c>
      <c r="S4" s="131">
        <f t="shared" si="2"/>
        <v>0.0164410142528108</v>
      </c>
      <c r="T4" s="132">
        <f t="shared" si="3"/>
        <v>0.000196236938317126</v>
      </c>
      <c r="U4" s="132">
        <f t="shared" si="4"/>
        <v>0.0046970897735149</v>
      </c>
      <c r="V4" s="133">
        <f t="shared" si="5"/>
        <v>5.60636042267081e-5</v>
      </c>
      <c r="W4" s="131">
        <f t="shared" si="6"/>
        <v>0.0491552634692526</v>
      </c>
      <c r="X4" s="134">
        <f t="shared" si="7"/>
        <v>0.000586708232050145</v>
      </c>
      <c r="Y4" s="119">
        <v>0.90694693060081</v>
      </c>
      <c r="Z4" s="119">
        <v>0.0188263019169592</v>
      </c>
      <c r="AA4" s="119">
        <v>0.00540233198565975</v>
      </c>
      <c r="AB4" s="119">
        <v>0.068824435496573</v>
      </c>
      <c r="AC4" s="152">
        <f t="shared" si="8"/>
        <v>0.545657443877351</v>
      </c>
      <c r="AD4" s="132">
        <f t="shared" si="9"/>
        <v>0.0113266955706725</v>
      </c>
      <c r="AE4" s="132">
        <f t="shared" si="10"/>
        <v>0.00325027028904454</v>
      </c>
      <c r="AF4" s="153">
        <f t="shared" si="11"/>
        <v>0.0414076769899684</v>
      </c>
    </row>
    <row r="5" spans="1:32">
      <c r="A5" s="89" t="s">
        <v>13</v>
      </c>
      <c r="B5" s="89" t="s">
        <v>17</v>
      </c>
      <c r="C5" s="89" t="s">
        <v>16</v>
      </c>
      <c r="D5" s="115">
        <v>0.924806892069425</v>
      </c>
      <c r="E5" s="115">
        <v>0.0893560756420652</v>
      </c>
      <c r="F5" s="115">
        <v>0.676324946195266</v>
      </c>
      <c r="G5" s="115">
        <v>0.641493194408707</v>
      </c>
      <c r="H5" s="115">
        <v>0.0178712151284131</v>
      </c>
      <c r="I5" s="115">
        <v>0.590124350836082</v>
      </c>
      <c r="J5" s="115">
        <v>0.197389628532819</v>
      </c>
      <c r="K5" s="115">
        <v>0.071484860513652</v>
      </c>
      <c r="L5" s="115">
        <v>0.015911491615459</v>
      </c>
      <c r="M5" s="119">
        <v>0.863740574280397</v>
      </c>
      <c r="N5" s="119">
        <v>0.0211271170315871</v>
      </c>
      <c r="O5" s="119">
        <v>0.00369713841382168</v>
      </c>
      <c r="P5" s="119">
        <v>0.111435170274195</v>
      </c>
      <c r="Q5" s="130">
        <f t="shared" si="0"/>
        <v>0.798793236054514</v>
      </c>
      <c r="R5" s="131">
        <f t="shared" si="1"/>
        <v>0.07718046809052</v>
      </c>
      <c r="S5" s="131">
        <f t="shared" si="2"/>
        <v>0.0195385034403691</v>
      </c>
      <c r="T5" s="132">
        <f t="shared" si="3"/>
        <v>0.00188783626757326</v>
      </c>
      <c r="U5" s="132">
        <f t="shared" si="4"/>
        <v>0.00341913908603691</v>
      </c>
      <c r="V5" s="133">
        <f t="shared" si="5"/>
        <v>0.000330361779764635</v>
      </c>
      <c r="W5" s="131">
        <f t="shared" si="6"/>
        <v>0.103056013488505</v>
      </c>
      <c r="X5" s="134">
        <f t="shared" si="7"/>
        <v>0.00995740950420738</v>
      </c>
      <c r="Y5" s="119">
        <v>0.862746278508682</v>
      </c>
      <c r="Z5" s="119">
        <v>0.0205611092913166</v>
      </c>
      <c r="AA5" s="119">
        <v>0.00348188026978888</v>
      </c>
      <c r="AB5" s="119">
        <v>0.113210731930213</v>
      </c>
      <c r="AC5" s="152">
        <f t="shared" si="8"/>
        <v>0.58349683039255</v>
      </c>
      <c r="AD5" s="132">
        <f t="shared" si="9"/>
        <v>0.0139059911351647</v>
      </c>
      <c r="AE5" s="132">
        <f t="shared" si="10"/>
        <v>0.00235488248612332</v>
      </c>
      <c r="AF5" s="153">
        <f t="shared" si="11"/>
        <v>0.076567242181428</v>
      </c>
    </row>
    <row r="6" spans="1:32">
      <c r="A6" s="93" t="s">
        <v>18</v>
      </c>
      <c r="B6" s="93" t="s">
        <v>14</v>
      </c>
      <c r="C6" s="93" t="s">
        <v>15</v>
      </c>
      <c r="D6" s="116">
        <v>0.209035963500258</v>
      </c>
      <c r="E6" s="116">
        <v>0.010443356867965</v>
      </c>
      <c r="F6" s="116">
        <v>0.131265797367292</v>
      </c>
      <c r="G6" s="116">
        <v>0.134910803107979</v>
      </c>
      <c r="H6" s="116">
        <v>0.00208867137359301</v>
      </c>
      <c r="I6" s="116">
        <v>0.110058319927121</v>
      </c>
      <c r="J6" s="116">
        <v>0.0436458037620931</v>
      </c>
      <c r="K6" s="116">
        <v>0.00835468549437206</v>
      </c>
      <c r="L6" s="116">
        <v>0.00266857220174391</v>
      </c>
      <c r="M6" s="120">
        <v>0.850505188623655</v>
      </c>
      <c r="N6" s="120">
        <v>0.0156437139344997</v>
      </c>
      <c r="O6" s="120">
        <v>0.00513542797078894</v>
      </c>
      <c r="P6" s="120">
        <v>0.128715669471056</v>
      </c>
      <c r="Q6" s="135">
        <f t="shared" si="0"/>
        <v>0.177786171565914</v>
      </c>
      <c r="R6" s="136">
        <f t="shared" si="1"/>
        <v>0.00888212920285275</v>
      </c>
      <c r="S6" s="136">
        <f t="shared" si="2"/>
        <v>0.00327009881502055</v>
      </c>
      <c r="T6" s="137">
        <f t="shared" si="3"/>
        <v>0.000163372887358338</v>
      </c>
      <c r="U6" s="137">
        <f t="shared" si="4"/>
        <v>0.00107348913386004</v>
      </c>
      <c r="V6" s="138">
        <f t="shared" si="5"/>
        <v>5.36311069686785e-5</v>
      </c>
      <c r="W6" s="136">
        <f t="shared" si="6"/>
        <v>0.0269062039854629</v>
      </c>
      <c r="X6" s="139">
        <f t="shared" si="7"/>
        <v>0.00134422367078527</v>
      </c>
      <c r="Y6" s="120">
        <v>0.838995988743271</v>
      </c>
      <c r="Z6" s="120">
        <v>0.0151283999151851</v>
      </c>
      <c r="AA6" s="120">
        <v>0.0048717537916232</v>
      </c>
      <c r="AB6" s="120">
        <v>0.141003857549921</v>
      </c>
      <c r="AC6" s="154">
        <f t="shared" si="8"/>
        <v>0.110131477450345</v>
      </c>
      <c r="AD6" s="137">
        <f t="shared" si="9"/>
        <v>0.00198584147775805</v>
      </c>
      <c r="AE6" s="137">
        <f t="shared" si="10"/>
        <v>0.000639494646034548</v>
      </c>
      <c r="AF6" s="155">
        <f t="shared" si="11"/>
        <v>0.0185089837931544</v>
      </c>
    </row>
    <row r="7" spans="1:32">
      <c r="A7" s="93" t="s">
        <v>18</v>
      </c>
      <c r="B7" s="93" t="s">
        <v>14</v>
      </c>
      <c r="C7" s="93" t="s">
        <v>16</v>
      </c>
      <c r="D7" s="116">
        <v>0.224177082243917</v>
      </c>
      <c r="E7" s="116">
        <v>0.0893560756420652</v>
      </c>
      <c r="F7" s="116">
        <v>0.202734031024887</v>
      </c>
      <c r="G7" s="116">
        <v>0.156078842177622</v>
      </c>
      <c r="H7" s="116">
        <v>0.0178712151284131</v>
      </c>
      <c r="I7" s="116">
        <v>0.148556848964415</v>
      </c>
      <c r="J7" s="116">
        <v>0.0473796259224415</v>
      </c>
      <c r="K7" s="116">
        <v>0.071484860513652</v>
      </c>
      <c r="L7" s="116">
        <v>0.00377673275401127</v>
      </c>
      <c r="M7" s="120">
        <v>0.719775400401421</v>
      </c>
      <c r="N7" s="120">
        <v>0.0170771171378212</v>
      </c>
      <c r="O7" s="120">
        <v>0.00193313719867152</v>
      </c>
      <c r="P7" s="120">
        <v>0.261214345262085</v>
      </c>
      <c r="Q7" s="135">
        <f t="shared" si="0"/>
        <v>0.161357149132937</v>
      </c>
      <c r="R7" s="136">
        <f t="shared" si="1"/>
        <v>0.0643163051235671</v>
      </c>
      <c r="S7" s="136">
        <f t="shared" si="2"/>
        <v>0.00382829829309434</v>
      </c>
      <c r="T7" s="137">
        <f t="shared" si="3"/>
        <v>0.00152594417071556</v>
      </c>
      <c r="U7" s="137">
        <f t="shared" si="4"/>
        <v>0.00043336505677536</v>
      </c>
      <c r="V7" s="138">
        <f t="shared" si="5"/>
        <v>0.000172737553750982</v>
      </c>
      <c r="W7" s="136">
        <f t="shared" si="6"/>
        <v>0.0585582697611093</v>
      </c>
      <c r="X7" s="139">
        <f t="shared" si="7"/>
        <v>0.0233410887940314</v>
      </c>
      <c r="Y7" s="120">
        <v>0.708529515490171</v>
      </c>
      <c r="Z7" s="120">
        <v>0.016150879498276</v>
      </c>
      <c r="AA7" s="120">
        <v>0.00190413863249628</v>
      </c>
      <c r="AB7" s="120">
        <v>0.273415466379054</v>
      </c>
      <c r="AC7" s="154">
        <f t="shared" si="8"/>
        <v>0.143643044775433</v>
      </c>
      <c r="AD7" s="137">
        <f t="shared" si="9"/>
        <v>0.0032743329052827</v>
      </c>
      <c r="AE7" s="137">
        <f t="shared" si="10"/>
        <v>0.000386033700596187</v>
      </c>
      <c r="AF7" s="155">
        <f t="shared" si="11"/>
        <v>0.0554306196435751</v>
      </c>
    </row>
    <row r="8" spans="1:32">
      <c r="A8" s="97" t="s">
        <v>18</v>
      </c>
      <c r="B8" s="97" t="s">
        <v>17</v>
      </c>
      <c r="C8" s="97" t="s">
        <v>15</v>
      </c>
      <c r="D8" s="117">
        <v>0.857791635279173</v>
      </c>
      <c r="E8" s="117">
        <v>0.010443356867965</v>
      </c>
      <c r="F8" s="117">
        <v>0.605735888209414</v>
      </c>
      <c r="G8" s="117">
        <v>0.556002658278</v>
      </c>
      <c r="H8" s="117">
        <v>0.00208867137359301</v>
      </c>
      <c r="I8" s="117">
        <v>0.537633793119042</v>
      </c>
      <c r="J8" s="117">
        <v>0.180952478623577</v>
      </c>
      <c r="K8" s="117">
        <v>0.00835468549437206</v>
      </c>
      <c r="L8" s="117">
        <v>0.0141692330987543</v>
      </c>
      <c r="M8" s="121">
        <v>0.892219095146895</v>
      </c>
      <c r="N8" s="121">
        <v>0.019841285035425</v>
      </c>
      <c r="O8" s="121">
        <v>0.00309272436130435</v>
      </c>
      <c r="P8" s="121">
        <v>0.0848468954563754</v>
      </c>
      <c r="Q8" s="140">
        <f t="shared" si="0"/>
        <v>0.765338076653359</v>
      </c>
      <c r="R8" s="141">
        <f t="shared" si="1"/>
        <v>0.00931776241503188</v>
      </c>
      <c r="S8" s="141">
        <f t="shared" si="2"/>
        <v>0.0170196883365774</v>
      </c>
      <c r="T8" s="142">
        <f t="shared" si="3"/>
        <v>0.000207209620343958</v>
      </c>
      <c r="U8" s="142">
        <f t="shared" si="4"/>
        <v>0.00265291308735099</v>
      </c>
      <c r="V8" s="143">
        <f t="shared" si="5"/>
        <v>3.22984241993506e-5</v>
      </c>
      <c r="W8" s="141">
        <f t="shared" si="6"/>
        <v>0.0727809572018853</v>
      </c>
      <c r="X8" s="144">
        <f t="shared" si="7"/>
        <v>0.00088608640838985</v>
      </c>
      <c r="Y8" s="121">
        <v>0.890662784050821</v>
      </c>
      <c r="Z8" s="121">
        <v>0.0197295095239678</v>
      </c>
      <c r="AA8" s="121">
        <v>0.00309941054137025</v>
      </c>
      <c r="AB8" s="121">
        <v>0.0865082958838409</v>
      </c>
      <c r="AC8" s="156">
        <f t="shared" si="8"/>
        <v>0.539506412592093</v>
      </c>
      <c r="AD8" s="142">
        <f t="shared" si="9"/>
        <v>0.0119508719754367</v>
      </c>
      <c r="AE8" s="142">
        <f t="shared" si="10"/>
        <v>0.00187742419720253</v>
      </c>
      <c r="AF8" s="157">
        <f t="shared" si="11"/>
        <v>0.0524011794446811</v>
      </c>
    </row>
    <row r="9" spans="1:32">
      <c r="A9" s="97" t="s">
        <v>18</v>
      </c>
      <c r="B9" s="97" t="s">
        <v>17</v>
      </c>
      <c r="C9" s="97" t="s">
        <v>16</v>
      </c>
      <c r="D9" s="117">
        <v>0.923877278291288</v>
      </c>
      <c r="E9" s="117">
        <v>0.0893560756420652</v>
      </c>
      <c r="F9" s="117">
        <v>0.709634271897277</v>
      </c>
      <c r="G9" s="117">
        <v>0.641714061767858</v>
      </c>
      <c r="H9" s="117">
        <v>0.0178712151284131</v>
      </c>
      <c r="I9" s="117">
        <v>0.590150006686285</v>
      </c>
      <c r="J9" s="117">
        <v>0.198101606867041</v>
      </c>
      <c r="K9" s="117">
        <v>0.071484860513652</v>
      </c>
      <c r="L9" s="117">
        <v>0.0224891079854052</v>
      </c>
      <c r="M9" s="121">
        <v>0.831110605831075</v>
      </c>
      <c r="N9" s="121">
        <v>0.0290673767483763</v>
      </c>
      <c r="O9" s="121">
        <v>0.00233536234167035</v>
      </c>
      <c r="P9" s="121">
        <v>0.137486655078878</v>
      </c>
      <c r="Q9" s="145">
        <f t="shared" si="0"/>
        <v>0.767844204474237</v>
      </c>
      <c r="R9" s="146">
        <f t="shared" si="1"/>
        <v>0.0742647821615642</v>
      </c>
      <c r="S9" s="146">
        <f t="shared" si="2"/>
        <v>0.0268546889173574</v>
      </c>
      <c r="T9" s="147">
        <f t="shared" si="3"/>
        <v>0.00259734671544432</v>
      </c>
      <c r="U9" s="147">
        <f t="shared" si="4"/>
        <v>0.00215758820404637</v>
      </c>
      <c r="V9" s="148">
        <f t="shared" si="5"/>
        <v>0.000208678814053926</v>
      </c>
      <c r="W9" s="146">
        <f t="shared" si="6"/>
        <v>0.127020796695647</v>
      </c>
      <c r="X9" s="149">
        <f t="shared" si="7"/>
        <v>0.0122852679510027</v>
      </c>
      <c r="Y9" s="121">
        <v>0.82978464476992</v>
      </c>
      <c r="Z9" s="121">
        <v>0.0292509150279689</v>
      </c>
      <c r="AA9" s="121">
        <v>0.0023144550871628</v>
      </c>
      <c r="AB9" s="121">
        <v>0.138649985114948</v>
      </c>
      <c r="AC9" s="158">
        <f t="shared" si="8"/>
        <v>0.588843622222843</v>
      </c>
      <c r="AD9" s="147">
        <f t="shared" si="9"/>
        <v>0.0207574517882018</v>
      </c>
      <c r="AE9" s="147">
        <f t="shared" si="10"/>
        <v>0.00164241665061772</v>
      </c>
      <c r="AF9" s="159">
        <f t="shared" si="11"/>
        <v>0.0983907812356144</v>
      </c>
    </row>
    <row r="13" spans="1:1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2">
      <c r="A14" s="61"/>
      <c r="B14" s="61"/>
      <c r="C14" s="61"/>
      <c r="D14" s="62"/>
      <c r="E14" s="62"/>
      <c r="F14" s="62"/>
      <c r="G14" s="62"/>
      <c r="H14" s="62"/>
      <c r="I14" s="62"/>
      <c r="J14" s="62"/>
      <c r="K14" s="62"/>
      <c r="L14" s="62"/>
    </row>
    <row r="15" spans="1:12">
      <c r="A15" s="61"/>
      <c r="B15" s="61"/>
      <c r="C15" s="61"/>
      <c r="D15" s="62"/>
      <c r="E15" s="62"/>
      <c r="F15" s="62"/>
      <c r="G15" s="62"/>
      <c r="H15" s="62"/>
      <c r="I15" s="62"/>
      <c r="J15" s="62"/>
      <c r="K15" s="62"/>
      <c r="L15" s="62"/>
    </row>
    <row r="16" spans="1:12">
      <c r="A16" s="61"/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</row>
    <row r="17" spans="1:12">
      <c r="A17" s="61"/>
      <c r="B17" s="61"/>
      <c r="C17" s="61"/>
      <c r="D17" s="62"/>
      <c r="E17" s="62"/>
      <c r="F17" s="62"/>
      <c r="G17" s="62"/>
      <c r="H17" s="62"/>
      <c r="I17" s="62"/>
      <c r="J17" s="62"/>
      <c r="K17" s="62"/>
      <c r="L17" s="62"/>
    </row>
    <row r="18" spans="1:12">
      <c r="A18" s="61"/>
      <c r="B18" s="61"/>
      <c r="C18" s="61"/>
      <c r="D18" s="62"/>
      <c r="E18" s="62"/>
      <c r="F18" s="62"/>
      <c r="G18" s="62"/>
      <c r="H18" s="62"/>
      <c r="I18" s="62"/>
      <c r="J18" s="62"/>
      <c r="K18" s="62"/>
      <c r="L18" s="62"/>
    </row>
    <row r="19" spans="1:12">
      <c r="A19" s="61"/>
      <c r="B19" s="61"/>
      <c r="C19" s="61"/>
      <c r="D19" s="62"/>
      <c r="E19" s="62"/>
      <c r="F19" s="62"/>
      <c r="G19" s="62"/>
      <c r="H19" s="62"/>
      <c r="I19" s="62"/>
      <c r="J19" s="62"/>
      <c r="K19" s="62"/>
      <c r="L19" s="62"/>
    </row>
    <row r="20" spans="1:12">
      <c r="A20" s="61"/>
      <c r="B20" s="61"/>
      <c r="C20" s="61"/>
      <c r="D20" s="62"/>
      <c r="E20" s="62"/>
      <c r="F20" s="62"/>
      <c r="G20" s="62"/>
      <c r="H20" s="62"/>
      <c r="I20" s="62"/>
      <c r="J20" s="62"/>
      <c r="K20" s="62"/>
      <c r="L20" s="62"/>
    </row>
    <row r="21" spans="1:12">
      <c r="A21" s="61"/>
      <c r="B21" s="61"/>
      <c r="C21" s="61"/>
      <c r="D21" s="62"/>
      <c r="E21" s="62"/>
      <c r="F21" s="62"/>
      <c r="G21" s="62"/>
      <c r="H21" s="62"/>
      <c r="I21" s="62"/>
      <c r="J21" s="62"/>
      <c r="K21" s="62"/>
      <c r="L21" s="62"/>
    </row>
    <row r="23" spans="4:12">
      <c r="D23" s="33"/>
      <c r="E23" s="33"/>
      <c r="F23" s="33"/>
      <c r="G23" s="33"/>
      <c r="H23" s="33"/>
      <c r="I23" s="33"/>
      <c r="J23" s="33"/>
      <c r="K23" s="33"/>
      <c r="L23" s="33"/>
    </row>
    <row r="24" spans="4:12">
      <c r="D24" s="33"/>
      <c r="E24" s="33"/>
      <c r="F24" s="33"/>
      <c r="G24" s="33"/>
      <c r="H24" s="33"/>
      <c r="I24" s="33"/>
      <c r="J24" s="33"/>
      <c r="K24" s="33"/>
      <c r="L24" s="33"/>
    </row>
    <row r="25" spans="4:12">
      <c r="D25" s="33"/>
      <c r="E25" s="33"/>
      <c r="F25" s="33"/>
      <c r="G25" s="33"/>
      <c r="H25" s="33"/>
      <c r="I25" s="33"/>
      <c r="J25" s="33"/>
      <c r="K25" s="33"/>
      <c r="L25" s="33"/>
    </row>
    <row r="26" spans="4:12">
      <c r="D26" s="33"/>
      <c r="E26" s="33"/>
      <c r="F26" s="33"/>
      <c r="G26" s="33"/>
      <c r="H26" s="33"/>
      <c r="I26" s="33"/>
      <c r="J26" s="33"/>
      <c r="K26" s="33"/>
      <c r="L26" s="33"/>
    </row>
    <row r="27" spans="4:12">
      <c r="D27" s="33"/>
      <c r="E27" s="33"/>
      <c r="F27" s="33"/>
      <c r="G27" s="33"/>
      <c r="H27" s="33"/>
      <c r="I27" s="33"/>
      <c r="J27" s="33"/>
      <c r="K27" s="33"/>
      <c r="L27" s="33"/>
    </row>
    <row r="28" spans="4:12">
      <c r="D28" s="33"/>
      <c r="E28" s="33"/>
      <c r="F28" s="33"/>
      <c r="G28" s="33"/>
      <c r="H28" s="33"/>
      <c r="I28" s="33"/>
      <c r="J28" s="33"/>
      <c r="K28" s="33"/>
      <c r="L28" s="33"/>
    </row>
    <row r="29" spans="4:12">
      <c r="D29" s="33"/>
      <c r="E29" s="33"/>
      <c r="F29" s="33"/>
      <c r="G29" s="33"/>
      <c r="H29" s="33"/>
      <c r="I29" s="33"/>
      <c r="J29" s="33"/>
      <c r="K29" s="33"/>
      <c r="L29" s="33"/>
    </row>
    <row r="30" spans="4:12">
      <c r="D30" s="33"/>
      <c r="E30" s="33"/>
      <c r="F30" s="33"/>
      <c r="G30" s="33"/>
      <c r="H30" s="33"/>
      <c r="I30" s="33"/>
      <c r="J30" s="33"/>
      <c r="K30" s="33"/>
      <c r="L30" s="33"/>
    </row>
  </sheetData>
  <autoFilter ref="A1:L9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60" zoomScaleNormal="60" workbookViewId="0">
      <selection activeCell="E1" sqref="E1:G4"/>
    </sheetView>
  </sheetViews>
  <sheetFormatPr defaultColWidth="9.14285714285714" defaultRowHeight="15"/>
  <cols>
    <col min="5" max="13" width="14.4952380952381" customWidth="1"/>
  </cols>
  <sheetData>
    <row r="1" spans="1:13">
      <c r="A1" s="40" t="s">
        <v>56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</row>
    <row r="2" spans="1:13">
      <c r="A2" s="85" t="s">
        <v>13</v>
      </c>
      <c r="B2" s="86">
        <v>1.5</v>
      </c>
      <c r="C2" s="85" t="s">
        <v>15</v>
      </c>
      <c r="D2" s="106">
        <v>4.06867389630258</v>
      </c>
      <c r="E2" s="106">
        <v>3.55553997702591</v>
      </c>
      <c r="F2" s="106">
        <v>0.0697768403360715</v>
      </c>
      <c r="G2" s="106">
        <v>0.0124112373086133</v>
      </c>
      <c r="H2" s="106">
        <v>0.0821880776446848</v>
      </c>
      <c r="I2" s="106">
        <v>0.430945841631984</v>
      </c>
      <c r="J2" s="106">
        <v>0.88159816779544</v>
      </c>
      <c r="K2" s="106">
        <v>0.0170150507895034</v>
      </c>
      <c r="L2" s="106">
        <v>0.00300999698584827</v>
      </c>
      <c r="M2" s="106">
        <v>0.0983767844292068</v>
      </c>
    </row>
    <row r="3" spans="1:13">
      <c r="A3" s="85" t="s">
        <v>13</v>
      </c>
      <c r="B3" s="86">
        <v>1.5</v>
      </c>
      <c r="C3" s="85" t="s">
        <v>16</v>
      </c>
      <c r="D3" s="106">
        <v>3.9668174828789</v>
      </c>
      <c r="E3" s="106">
        <v>3.3838326066792</v>
      </c>
      <c r="F3" s="106">
        <v>0.0834657759536488</v>
      </c>
      <c r="G3" s="106">
        <v>0.0104096895625644</v>
      </c>
      <c r="H3" s="106">
        <v>0.0938754655162133</v>
      </c>
      <c r="I3" s="106">
        <v>0.489109410683489</v>
      </c>
      <c r="J3" s="106">
        <v>0.853993872916272</v>
      </c>
      <c r="K3" s="106">
        <v>0.0210304169204102</v>
      </c>
      <c r="L3" s="106">
        <v>0.00261918325995219</v>
      </c>
      <c r="M3" s="106">
        <v>0.122356526903367</v>
      </c>
    </row>
    <row r="4" spans="1:13">
      <c r="A4" s="89" t="s">
        <v>13</v>
      </c>
      <c r="B4" s="90">
        <v>6</v>
      </c>
      <c r="C4" s="89" t="s">
        <v>15</v>
      </c>
      <c r="D4" s="107">
        <v>3.153197887455</v>
      </c>
      <c r="E4" s="107">
        <v>2.85978314560427</v>
      </c>
      <c r="F4" s="107">
        <v>0.0593630554331459</v>
      </c>
      <c r="G4" s="107">
        <v>0.0170346218045129</v>
      </c>
      <c r="H4" s="107">
        <v>0.0763976772376591</v>
      </c>
      <c r="I4" s="107">
        <v>0.217017064613077</v>
      </c>
      <c r="J4" s="107">
        <v>0.919661006972995</v>
      </c>
      <c r="K4" s="107">
        <v>0.0187905996891749</v>
      </c>
      <c r="L4" s="107">
        <v>0.00536835089861604</v>
      </c>
      <c r="M4" s="107">
        <v>0.0561800424392151</v>
      </c>
    </row>
    <row r="5" spans="1:13">
      <c r="A5" s="89" t="s">
        <v>13</v>
      </c>
      <c r="B5" s="90">
        <v>6</v>
      </c>
      <c r="C5" s="89" t="s">
        <v>16</v>
      </c>
      <c r="D5" s="107">
        <v>3.4487870429794</v>
      </c>
      <c r="E5" s="107">
        <v>2.97542818669944</v>
      </c>
      <c r="F5" s="107">
        <v>0.070910887313176</v>
      </c>
      <c r="G5" s="107">
        <v>0.0120082635596535</v>
      </c>
      <c r="H5" s="107">
        <v>0.0829191508728296</v>
      </c>
      <c r="I5" s="107">
        <v>0.390439705407134</v>
      </c>
      <c r="J5" s="107">
        <v>0.863740574280397</v>
      </c>
      <c r="K5" s="107">
        <v>0.0211271170315871</v>
      </c>
      <c r="L5" s="107">
        <v>0.00369713841382168</v>
      </c>
      <c r="M5" s="107">
        <v>0.111435170274195</v>
      </c>
    </row>
    <row r="6" spans="1:13">
      <c r="A6" s="93" t="s">
        <v>18</v>
      </c>
      <c r="B6" s="94">
        <v>1.5</v>
      </c>
      <c r="C6" s="93" t="s">
        <v>15</v>
      </c>
      <c r="D6" s="111">
        <v>8.0462190895346</v>
      </c>
      <c r="E6" s="111">
        <v>6.75074554066906</v>
      </c>
      <c r="F6" s="111">
        <v>0.121726420191676</v>
      </c>
      <c r="G6" s="111">
        <v>0.0391991983576712</v>
      </c>
      <c r="H6" s="111">
        <v>0.160925618549347</v>
      </c>
      <c r="I6" s="111">
        <v>1.13454793031619</v>
      </c>
      <c r="J6" s="111">
        <v>0.850505188623655</v>
      </c>
      <c r="K6" s="111">
        <v>0.0156437139344997</v>
      </c>
      <c r="L6" s="111">
        <v>0.00513542797078894</v>
      </c>
      <c r="M6" s="111">
        <v>0.128715669471056</v>
      </c>
    </row>
    <row r="7" spans="1:13">
      <c r="A7" s="93" t="s">
        <v>18</v>
      </c>
      <c r="B7" s="94">
        <v>1.5</v>
      </c>
      <c r="C7" s="93" t="s">
        <v>16</v>
      </c>
      <c r="D7" s="111">
        <v>9.2696789099531</v>
      </c>
      <c r="E7" s="111">
        <v>6.56784110681853</v>
      </c>
      <c r="F7" s="111">
        <v>0.149713467062363</v>
      </c>
      <c r="G7" s="111">
        <v>0.0176507537232777</v>
      </c>
      <c r="H7" s="111">
        <v>0.167364220785641</v>
      </c>
      <c r="I7" s="111">
        <v>2.53447358234891</v>
      </c>
      <c r="J7" s="111">
        <v>0.719775400401421</v>
      </c>
      <c r="K7" s="111">
        <v>0.0170771171378212</v>
      </c>
      <c r="L7" s="111">
        <v>0.00193313719867152</v>
      </c>
      <c r="M7" s="111">
        <v>0.261214345262085</v>
      </c>
    </row>
    <row r="8" spans="1:13">
      <c r="A8" s="97" t="s">
        <v>18</v>
      </c>
      <c r="B8" s="98">
        <v>6</v>
      </c>
      <c r="C8" s="97" t="s">
        <v>15</v>
      </c>
      <c r="D8" s="110">
        <v>7.57577820945596</v>
      </c>
      <c r="E8" s="110">
        <v>6.74746371138559</v>
      </c>
      <c r="F8" s="110">
        <v>0.149466388334929</v>
      </c>
      <c r="G8" s="110">
        <v>0.0234804468414708</v>
      </c>
      <c r="H8" s="110">
        <v>0.1729468351764</v>
      </c>
      <c r="I8" s="110">
        <v>0.655367662893971</v>
      </c>
      <c r="J8" s="110">
        <v>0.892219095146895</v>
      </c>
      <c r="K8" s="110">
        <v>0.019841285035425</v>
      </c>
      <c r="L8" s="110">
        <v>0.00309272436130435</v>
      </c>
      <c r="M8" s="110">
        <v>0.0848468954563754</v>
      </c>
    </row>
    <row r="9" spans="1:13">
      <c r="A9" s="97" t="s">
        <v>18</v>
      </c>
      <c r="B9" s="98">
        <v>6</v>
      </c>
      <c r="C9" s="97" t="s">
        <v>16</v>
      </c>
      <c r="D9" s="110">
        <v>8.62102976312895</v>
      </c>
      <c r="E9" s="110">
        <v>7.15359811954886</v>
      </c>
      <c r="F9" s="110">
        <v>0.252173009054876</v>
      </c>
      <c r="G9" s="110">
        <v>0.0199529861918557</v>
      </c>
      <c r="H9" s="110">
        <v>0.272125995246732</v>
      </c>
      <c r="I9" s="110">
        <v>1.19530564833335</v>
      </c>
      <c r="J9" s="110">
        <v>0.831110605831075</v>
      </c>
      <c r="K9" s="110">
        <v>0.0290673767483763</v>
      </c>
      <c r="L9" s="110">
        <v>0.00233536234167035</v>
      </c>
      <c r="M9" s="110">
        <v>0.137486655078878</v>
      </c>
    </row>
  </sheetData>
  <autoFilter ref="A1:M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zoomScale="60" zoomScaleNormal="60" topLeftCell="D1" workbookViewId="0">
      <selection activeCell="J11" sqref="J11"/>
    </sheetView>
  </sheetViews>
  <sheetFormatPr defaultColWidth="9.14285714285714" defaultRowHeight="15"/>
  <cols>
    <col min="1" max="10" width="17.1428571428571" customWidth="1"/>
    <col min="11" max="11" width="9.14285714285714" style="49"/>
    <col min="12" max="12" width="11.6285714285714" style="49" customWidth="1"/>
    <col min="13" max="13" width="9.14285714285714" style="49"/>
    <col min="14" max="14" width="11.6285714285714" style="49" customWidth="1"/>
    <col min="15" max="15" width="9.14285714285714" style="49"/>
    <col min="16" max="16" width="11.6285714285714" style="49" customWidth="1"/>
    <col min="17" max="17" width="9.14285714285714" style="49"/>
  </cols>
  <sheetData>
    <row r="1" ht="19" customHeight="1" spans="1:16">
      <c r="A1" s="53" t="s">
        <v>56</v>
      </c>
      <c r="B1" s="53" t="s">
        <v>1</v>
      </c>
      <c r="C1" s="53" t="s">
        <v>2</v>
      </c>
      <c r="D1" s="53" t="s">
        <v>57</v>
      </c>
      <c r="E1" s="53" t="s">
        <v>58</v>
      </c>
      <c r="F1" s="53" t="s">
        <v>59</v>
      </c>
      <c r="G1" s="53" t="s">
        <v>60</v>
      </c>
      <c r="H1" s="53" t="s">
        <v>61</v>
      </c>
      <c r="I1" s="53" t="s">
        <v>62</v>
      </c>
      <c r="J1" s="53" t="s">
        <v>63</v>
      </c>
      <c r="L1" s="53"/>
      <c r="N1" s="53"/>
      <c r="P1" s="53"/>
    </row>
    <row r="2" spans="1:16">
      <c r="A2" s="85" t="s">
        <v>13</v>
      </c>
      <c r="B2" s="86">
        <v>1.5</v>
      </c>
      <c r="C2" s="85" t="s">
        <v>15</v>
      </c>
      <c r="D2" s="85">
        <v>16.5</v>
      </c>
      <c r="E2" s="106">
        <v>-0.428552632634494</v>
      </c>
      <c r="F2" s="106">
        <v>0.00526278418763735</v>
      </c>
      <c r="G2" s="106">
        <v>0.00105925255049101</v>
      </c>
      <c r="H2" s="106">
        <v>-0.00279116169509975</v>
      </c>
      <c r="I2" s="106">
        <v>-0.00151172230303663</v>
      </c>
      <c r="J2" s="106">
        <v>-0.0526956621155822</v>
      </c>
      <c r="L2" s="21"/>
      <c r="N2" s="21"/>
      <c r="P2" s="21"/>
    </row>
    <row r="3" spans="1:16">
      <c r="A3" s="85" t="s">
        <v>13</v>
      </c>
      <c r="B3" s="86">
        <v>1.5</v>
      </c>
      <c r="C3" s="85" t="s">
        <v>16</v>
      </c>
      <c r="D3" s="85">
        <v>27.2</v>
      </c>
      <c r="E3" s="106">
        <v>-1.59326859091785</v>
      </c>
      <c r="F3" s="106">
        <v>0.0336070878055856</v>
      </c>
      <c r="G3" s="106">
        <v>0.00647961142806824</v>
      </c>
      <c r="H3" s="106">
        <v>-0.0124721031355704</v>
      </c>
      <c r="I3" s="106">
        <v>-0.0191785510771372</v>
      </c>
      <c r="J3" s="106">
        <v>0.35775515660624</v>
      </c>
      <c r="L3" s="21"/>
      <c r="N3" s="21"/>
      <c r="P3" s="21"/>
    </row>
    <row r="4" spans="1:16">
      <c r="A4" s="89" t="s">
        <v>13</v>
      </c>
      <c r="B4" s="90">
        <v>6</v>
      </c>
      <c r="C4" s="89" t="s">
        <v>15</v>
      </c>
      <c r="D4" s="89">
        <v>17.25</v>
      </c>
      <c r="E4" s="107">
        <v>-0.701866806888241</v>
      </c>
      <c r="F4" s="107">
        <v>0.014154950498565</v>
      </c>
      <c r="G4" s="107">
        <v>0.00662827662741237</v>
      </c>
      <c r="H4" s="107">
        <v>-0.000881212177111744</v>
      </c>
      <c r="I4" s="107">
        <v>-0.00108104780380064</v>
      </c>
      <c r="J4" s="107">
        <v>0.11845277350259</v>
      </c>
      <c r="L4" s="21"/>
      <c r="N4" s="21"/>
      <c r="P4" s="21"/>
    </row>
    <row r="5" spans="1:16">
      <c r="A5" s="89" t="s">
        <v>13</v>
      </c>
      <c r="B5" s="90">
        <v>6</v>
      </c>
      <c r="C5" s="89" t="s">
        <v>16</v>
      </c>
      <c r="D5" s="89">
        <v>27.2</v>
      </c>
      <c r="E5" s="107">
        <v>-1.8912507111307</v>
      </c>
      <c r="F5" s="107">
        <v>0.0243436563221464</v>
      </c>
      <c r="G5" s="107">
        <v>0.0177737032285006</v>
      </c>
      <c r="H5" s="107">
        <v>-0.0108531705618675</v>
      </c>
      <c r="I5" s="107">
        <v>-0.0159161384546535</v>
      </c>
      <c r="J5" s="107">
        <v>-0.0548982072145606</v>
      </c>
      <c r="L5" s="21"/>
      <c r="N5" s="21"/>
      <c r="P5" s="21"/>
    </row>
    <row r="6" spans="1:16">
      <c r="A6" s="108" t="s">
        <v>18</v>
      </c>
      <c r="B6" s="94">
        <v>1.5</v>
      </c>
      <c r="C6" s="108" t="s">
        <v>15</v>
      </c>
      <c r="D6" s="108">
        <v>17</v>
      </c>
      <c r="E6" s="109">
        <v>-0.71204013243495</v>
      </c>
      <c r="F6" s="109">
        <v>0.00994245008779746</v>
      </c>
      <c r="G6" s="109">
        <v>0.00189128314643045</v>
      </c>
      <c r="H6" s="109">
        <v>-0.00302116621881685</v>
      </c>
      <c r="I6" s="109">
        <v>-0.000533769095373019</v>
      </c>
      <c r="J6" s="109">
        <v>0.0939786179578274</v>
      </c>
      <c r="L6" s="21"/>
      <c r="N6" s="21"/>
      <c r="P6" s="21"/>
    </row>
    <row r="7" spans="1:16">
      <c r="A7" s="108" t="s">
        <v>18</v>
      </c>
      <c r="B7" s="94">
        <v>1.5</v>
      </c>
      <c r="C7" s="108" t="s">
        <v>16</v>
      </c>
      <c r="D7" s="108">
        <v>27.2</v>
      </c>
      <c r="E7" s="109">
        <v>-1.35104238792594</v>
      </c>
      <c r="F7" s="109">
        <v>0.00602036716599981</v>
      </c>
      <c r="G7" s="109">
        <v>0.00994890137369491</v>
      </c>
      <c r="H7" s="109">
        <v>-0.0169131684061328</v>
      </c>
      <c r="I7" s="109">
        <v>-0.0199520059735062</v>
      </c>
      <c r="J7" s="109">
        <v>-0.0491042398948377</v>
      </c>
      <c r="L7" s="21"/>
      <c r="N7" s="21"/>
      <c r="P7" s="21"/>
    </row>
    <row r="8" spans="1:16">
      <c r="A8" s="97" t="s">
        <v>18</v>
      </c>
      <c r="B8" s="98">
        <v>6</v>
      </c>
      <c r="C8" s="97" t="s">
        <v>15</v>
      </c>
      <c r="D8" s="97">
        <v>17</v>
      </c>
      <c r="E8" s="110">
        <v>-0.96249784956937</v>
      </c>
      <c r="F8" s="110">
        <v>0.011200907505802</v>
      </c>
      <c r="G8" s="110">
        <v>0.00680594319522289</v>
      </c>
      <c r="H8" s="110">
        <v>-0.00600814162464212</v>
      </c>
      <c r="I8" s="110">
        <v>-0.00235644239039952</v>
      </c>
      <c r="J8" s="110">
        <v>0.061445052975826</v>
      </c>
      <c r="L8" s="21"/>
      <c r="N8" s="21"/>
      <c r="P8" s="21"/>
    </row>
    <row r="9" spans="1:16">
      <c r="A9" s="97" t="s">
        <v>18</v>
      </c>
      <c r="B9" s="98">
        <v>6</v>
      </c>
      <c r="C9" s="97" t="s">
        <v>16</v>
      </c>
      <c r="D9" s="97">
        <v>27.2</v>
      </c>
      <c r="E9" s="110">
        <v>-1.28056659163581</v>
      </c>
      <c r="F9" s="110">
        <v>0.035175340677926</v>
      </c>
      <c r="G9" s="110">
        <v>0.0346602264481728</v>
      </c>
      <c r="H9" s="110">
        <v>-0.0106543527967028</v>
      </c>
      <c r="I9" s="110">
        <v>-0.0125984139943102</v>
      </c>
      <c r="J9" s="110">
        <v>-0.0393179335240564</v>
      </c>
      <c r="L9" s="21"/>
      <c r="N9" s="21"/>
      <c r="P9" s="21"/>
    </row>
  </sheetData>
  <autoFilter ref="A1:J9">
    <sortState ref="A1:J9">
      <sortCondition ref="A1"/>
    </sortState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zoomScale="70" zoomScaleNormal="70" workbookViewId="0">
      <selection activeCell="G3" sqref="G3"/>
    </sheetView>
  </sheetViews>
  <sheetFormatPr defaultColWidth="9.14285714285714" defaultRowHeight="15" outlineLevelRow="4" outlineLevelCol="7"/>
  <cols>
    <col min="3" max="8" width="12.8571428571429"/>
  </cols>
  <sheetData>
    <row r="1" customHeight="1" spans="1:8">
      <c r="A1" s="40" t="s">
        <v>56</v>
      </c>
      <c r="B1" s="40" t="s">
        <v>1</v>
      </c>
      <c r="C1" s="40" t="s">
        <v>64</v>
      </c>
      <c r="D1" s="40" t="s">
        <v>65</v>
      </c>
      <c r="E1" s="40" t="s">
        <v>66</v>
      </c>
      <c r="F1" s="40" t="s">
        <v>67</v>
      </c>
      <c r="G1" s="40" t="s">
        <v>68</v>
      </c>
      <c r="H1" s="40" t="s">
        <v>69</v>
      </c>
    </row>
    <row r="2" spans="1:8">
      <c r="A2" s="61" t="s">
        <v>13</v>
      </c>
      <c r="B2" s="61" t="s">
        <v>14</v>
      </c>
      <c r="C2" s="16">
        <v>187.814</v>
      </c>
      <c r="D2" s="16">
        <v>18.502</v>
      </c>
      <c r="E2" s="16">
        <v>1.60858160224849</v>
      </c>
      <c r="F2" s="16">
        <v>2234.9866</v>
      </c>
      <c r="G2" s="16">
        <v>220.1738</v>
      </c>
      <c r="H2" s="16">
        <v>19.142121066757</v>
      </c>
    </row>
    <row r="3" spans="1:8">
      <c r="A3" s="61" t="s">
        <v>13</v>
      </c>
      <c r="B3" s="61" t="s">
        <v>17</v>
      </c>
      <c r="C3" s="16">
        <v>148.632</v>
      </c>
      <c r="D3" s="16">
        <v>14.74</v>
      </c>
      <c r="E3" s="16">
        <v>1.67349100719912</v>
      </c>
      <c r="F3" s="16">
        <v>1768.7208</v>
      </c>
      <c r="G3" s="16">
        <v>175.406</v>
      </c>
      <c r="H3" s="16">
        <v>19.9145429856695</v>
      </c>
    </row>
    <row r="4" spans="1:8">
      <c r="A4" s="61" t="s">
        <v>18</v>
      </c>
      <c r="B4" s="61" t="s">
        <v>14</v>
      </c>
      <c r="C4" s="16">
        <v>78.864</v>
      </c>
      <c r="D4" s="16">
        <v>8.40933333333333</v>
      </c>
      <c r="E4" s="16">
        <v>0.856364314154564</v>
      </c>
      <c r="F4" s="16">
        <v>938.4816</v>
      </c>
      <c r="G4" s="16">
        <v>100.071066666667</v>
      </c>
      <c r="H4" s="16">
        <v>10.1907353384393</v>
      </c>
    </row>
    <row r="5" spans="1:8">
      <c r="A5" s="61" t="s">
        <v>18</v>
      </c>
      <c r="B5" s="61" t="s">
        <v>17</v>
      </c>
      <c r="C5" s="16">
        <v>52.5406666666667</v>
      </c>
      <c r="D5" s="16">
        <v>4.77</v>
      </c>
      <c r="E5" s="16">
        <v>0.591843916699904</v>
      </c>
      <c r="F5" s="16">
        <v>625.233933333333</v>
      </c>
      <c r="G5" s="16">
        <v>56.763</v>
      </c>
      <c r="H5" s="16">
        <v>7.04294260872885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70" zoomScaleNormal="70" workbookViewId="0">
      <selection activeCell="I2" sqref="I2"/>
    </sheetView>
  </sheetViews>
  <sheetFormatPr defaultColWidth="9.14285714285714" defaultRowHeight="15" outlineLevelRow="4"/>
  <cols>
    <col min="4" max="4" width="12.8571428571429"/>
    <col min="6" max="6" width="11.7142857142857"/>
    <col min="8" max="8" width="11.2285714285714" customWidth="1"/>
    <col min="9" max="9" width="12.8571428571429"/>
    <col min="11" max="13" width="12.8571428571429"/>
  </cols>
  <sheetData>
    <row r="1" customHeight="1" spans="1:13">
      <c r="A1" s="40" t="s">
        <v>56</v>
      </c>
      <c r="B1" s="40" t="s">
        <v>1</v>
      </c>
      <c r="C1" s="40" t="s">
        <v>70</v>
      </c>
      <c r="D1" s="40" t="s">
        <v>71</v>
      </c>
      <c r="E1" s="40" t="s">
        <v>72</v>
      </c>
      <c r="F1" s="40" t="s">
        <v>73</v>
      </c>
      <c r="G1" s="40" t="s">
        <v>74</v>
      </c>
      <c r="H1" s="40" t="s">
        <v>75</v>
      </c>
      <c r="I1" s="40" t="s">
        <v>5</v>
      </c>
      <c r="J1" s="40" t="s">
        <v>6</v>
      </c>
      <c r="K1" s="40" t="s">
        <v>76</v>
      </c>
      <c r="L1" s="40" t="s">
        <v>4</v>
      </c>
      <c r="M1" s="40" t="s">
        <v>3</v>
      </c>
    </row>
    <row r="2" spans="1:13">
      <c r="A2" s="61" t="s">
        <v>13</v>
      </c>
      <c r="B2" s="61" t="s">
        <v>14</v>
      </c>
      <c r="C2" s="61" t="s">
        <v>14</v>
      </c>
      <c r="D2" s="105">
        <v>0.0104561692872</v>
      </c>
      <c r="E2" s="105">
        <v>0.000102099297813333</v>
      </c>
      <c r="F2" s="105">
        <v>0.000389045118933333</v>
      </c>
      <c r="G2" s="105">
        <v>0.0119228526864533</v>
      </c>
      <c r="H2" s="105">
        <v>0.0224811212714667</v>
      </c>
      <c r="I2" s="21">
        <v>0.12442841451768</v>
      </c>
      <c r="J2" s="21">
        <v>0.00121498164397867</v>
      </c>
      <c r="K2" s="21">
        <v>0.00462963691530667</v>
      </c>
      <c r="L2" s="21">
        <v>0.141881946968795</v>
      </c>
      <c r="M2" s="21">
        <v>0.267525343130453</v>
      </c>
    </row>
    <row r="3" spans="1:13">
      <c r="A3" s="61" t="s">
        <v>13</v>
      </c>
      <c r="B3" s="61" t="s">
        <v>17</v>
      </c>
      <c r="C3" s="61" t="s">
        <v>14</v>
      </c>
      <c r="D3" s="105">
        <v>0.00863985126106667</v>
      </c>
      <c r="E3" s="105">
        <v>6.71705906666667e-5</v>
      </c>
      <c r="F3" s="105">
        <v>0.000804466178133333</v>
      </c>
      <c r="G3" s="105">
        <v>0.0146291658389333</v>
      </c>
      <c r="H3" s="105">
        <v>0.0233361876906667</v>
      </c>
      <c r="I3" s="21">
        <v>0.102814230006693</v>
      </c>
      <c r="J3" s="21">
        <v>0.000799330028933333</v>
      </c>
      <c r="K3" s="21">
        <v>0.00957314751978667</v>
      </c>
      <c r="L3" s="21">
        <v>0.174087073483307</v>
      </c>
      <c r="M3" s="21">
        <v>0.277700633518933</v>
      </c>
    </row>
    <row r="4" spans="1:13">
      <c r="A4" s="61" t="s">
        <v>18</v>
      </c>
      <c r="B4" s="61" t="s">
        <v>14</v>
      </c>
      <c r="C4" s="61" t="s">
        <v>14</v>
      </c>
      <c r="D4" s="105">
        <v>0.04758033216496</v>
      </c>
      <c r="E4" s="105">
        <v>4.34850682933333e-5</v>
      </c>
      <c r="F4" s="105">
        <v>0.000636219985333333</v>
      </c>
      <c r="G4" s="105">
        <v>0.0165235001400933</v>
      </c>
      <c r="H4" s="105">
        <v>0.0620531695317333</v>
      </c>
      <c r="I4" s="21">
        <v>0.566205952763024</v>
      </c>
      <c r="J4" s="21">
        <v>0.000517472312690667</v>
      </c>
      <c r="K4" s="21">
        <v>0.00757101782546667</v>
      </c>
      <c r="L4" s="21">
        <v>0.196629651667111</v>
      </c>
      <c r="M4" s="21">
        <v>0.738432717427627</v>
      </c>
    </row>
    <row r="5" spans="1:13">
      <c r="A5" s="61" t="s">
        <v>18</v>
      </c>
      <c r="B5" s="61" t="s">
        <v>17</v>
      </c>
      <c r="C5" s="61" t="s">
        <v>14</v>
      </c>
      <c r="D5" s="105">
        <v>0.0642113494554933</v>
      </c>
      <c r="E5" s="105">
        <v>6.10463458733333e-5</v>
      </c>
      <c r="F5" s="105">
        <v>0.0014407304184</v>
      </c>
      <c r="G5" s="105">
        <v>0.0107013593525067</v>
      </c>
      <c r="H5" s="105">
        <v>0.0688838972714667</v>
      </c>
      <c r="I5" s="21">
        <v>0.764115058520371</v>
      </c>
      <c r="J5" s="21">
        <v>0.000726451515892667</v>
      </c>
      <c r="K5" s="21">
        <v>0.01714469197896</v>
      </c>
      <c r="L5" s="21">
        <v>0.127346176294829</v>
      </c>
      <c r="M5" s="21">
        <v>0.819718377530453</v>
      </c>
    </row>
  </sheetData>
  <autoFilter ref="A1:M5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70" zoomScaleNormal="70" workbookViewId="0">
      <selection activeCell="J4" sqref="J4"/>
    </sheetView>
  </sheetViews>
  <sheetFormatPr defaultColWidth="9.14285714285714" defaultRowHeight="15"/>
  <cols>
    <col min="4" max="5" width="12.8571428571429"/>
    <col min="9" max="10" width="12.8571428571429"/>
  </cols>
  <sheetData>
    <row r="1" spans="1:10">
      <c r="A1" s="2" t="s">
        <v>0</v>
      </c>
      <c r="B1" s="2" t="s">
        <v>1</v>
      </c>
      <c r="C1" s="2" t="s">
        <v>2</v>
      </c>
      <c r="D1" s="2" t="s">
        <v>77</v>
      </c>
      <c r="E1" s="2" t="s">
        <v>78</v>
      </c>
      <c r="F1" s="2" t="s">
        <v>79</v>
      </c>
      <c r="G1" s="2" t="s">
        <v>80</v>
      </c>
      <c r="H1" s="2" t="s">
        <v>81</v>
      </c>
      <c r="I1" s="2" t="s">
        <v>82</v>
      </c>
      <c r="J1" s="2" t="s">
        <v>83</v>
      </c>
    </row>
    <row r="2" spans="1:10">
      <c r="A2" s="85" t="s">
        <v>13</v>
      </c>
      <c r="B2" s="86">
        <v>1.5</v>
      </c>
      <c r="C2" s="85" t="s">
        <v>15</v>
      </c>
      <c r="D2" s="87">
        <v>7.13830769230769</v>
      </c>
      <c r="E2" s="87">
        <v>14.8909303253848</v>
      </c>
      <c r="F2" s="88">
        <v>50</v>
      </c>
      <c r="G2" s="88">
        <v>7.1</v>
      </c>
      <c r="H2" s="88">
        <v>3.6</v>
      </c>
      <c r="I2" s="101">
        <f>D2/1000*$F$2*$G$2</f>
        <v>2.53409923076923</v>
      </c>
      <c r="J2" s="101">
        <f t="shared" ref="J2:J9" si="0">I2/12*16/106*14</f>
        <v>0.446256468311562</v>
      </c>
    </row>
    <row r="3" spans="1:10">
      <c r="A3" s="85" t="s">
        <v>13</v>
      </c>
      <c r="B3" s="86">
        <v>1.5</v>
      </c>
      <c r="C3" s="85" t="s">
        <v>16</v>
      </c>
      <c r="D3" s="87">
        <v>9.692</v>
      </c>
      <c r="E3" s="87">
        <v>10.8533209664139</v>
      </c>
      <c r="F3" s="88"/>
      <c r="G3" s="88"/>
      <c r="H3" s="88"/>
      <c r="I3" s="101">
        <f>D3/1000*$F$2*$G$2</f>
        <v>3.44066</v>
      </c>
      <c r="J3" s="101">
        <f t="shared" si="0"/>
        <v>0.605902389937107</v>
      </c>
    </row>
    <row r="4" spans="1:10">
      <c r="A4" s="89" t="s">
        <v>13</v>
      </c>
      <c r="B4" s="90">
        <v>6</v>
      </c>
      <c r="C4" s="89" t="s">
        <v>15</v>
      </c>
      <c r="D4" s="91">
        <v>2.13166037735849</v>
      </c>
      <c r="E4" s="91">
        <v>3.29770067881451</v>
      </c>
      <c r="F4" s="92"/>
      <c r="G4" s="92"/>
      <c r="H4" s="92"/>
      <c r="I4" s="102">
        <f>D4/1000*$F$2*$G$2</f>
        <v>0.756739433962264</v>
      </c>
      <c r="J4" s="102">
        <f t="shared" si="0"/>
        <v>0.133262290257506</v>
      </c>
    </row>
    <row r="5" spans="1:10">
      <c r="A5" s="89" t="s">
        <v>13</v>
      </c>
      <c r="B5" s="90">
        <v>6</v>
      </c>
      <c r="C5" s="89" t="s">
        <v>16</v>
      </c>
      <c r="D5" s="91">
        <v>3.94025</v>
      </c>
      <c r="E5" s="91">
        <v>5.43727382986919</v>
      </c>
      <c r="F5" s="92"/>
      <c r="G5" s="92"/>
      <c r="H5" s="92"/>
      <c r="I5" s="102">
        <f>D5/1000*$F$2*$G$2</f>
        <v>1.39878875</v>
      </c>
      <c r="J5" s="102">
        <f t="shared" si="0"/>
        <v>0.246327578616352</v>
      </c>
    </row>
    <row r="6" spans="1:10">
      <c r="A6" s="93" t="s">
        <v>18</v>
      </c>
      <c r="B6" s="94">
        <v>1.5</v>
      </c>
      <c r="C6" s="93" t="s">
        <v>15</v>
      </c>
      <c r="D6" s="95">
        <v>9.09992307692308</v>
      </c>
      <c r="E6" s="95">
        <v>11.3774709181754</v>
      </c>
      <c r="F6" s="96"/>
      <c r="G6" s="96"/>
      <c r="H6" s="96"/>
      <c r="I6" s="103">
        <f>D6/1000*$F$2*$H$2</f>
        <v>1.63798615384615</v>
      </c>
      <c r="J6" s="103">
        <f t="shared" si="0"/>
        <v>0.288450391872279</v>
      </c>
    </row>
    <row r="7" spans="1:10">
      <c r="A7" s="93" t="s">
        <v>18</v>
      </c>
      <c r="B7" s="94">
        <v>1.5</v>
      </c>
      <c r="C7" s="93" t="s">
        <v>16</v>
      </c>
      <c r="D7" s="95">
        <v>14.5897435897436</v>
      </c>
      <c r="E7" s="95">
        <v>17.823607864317</v>
      </c>
      <c r="F7" s="96"/>
      <c r="G7" s="96"/>
      <c r="H7" s="96"/>
      <c r="I7" s="103">
        <f>D7/1000*$F$2*$H$2</f>
        <v>2.62615384615385</v>
      </c>
      <c r="J7" s="103">
        <f t="shared" si="0"/>
        <v>0.462467343976778</v>
      </c>
    </row>
    <row r="8" spans="1:10">
      <c r="A8" s="97" t="s">
        <v>18</v>
      </c>
      <c r="B8" s="98">
        <v>6</v>
      </c>
      <c r="C8" s="97" t="s">
        <v>15</v>
      </c>
      <c r="D8" s="99">
        <v>8.66523076923077</v>
      </c>
      <c r="E8" s="99">
        <v>8.55050498496876</v>
      </c>
      <c r="F8" s="100"/>
      <c r="G8" s="100"/>
      <c r="H8" s="100"/>
      <c r="I8" s="104">
        <f>D8/1000*$F$2*$H$2</f>
        <v>1.55974153846154</v>
      </c>
      <c r="J8" s="104">
        <f t="shared" si="0"/>
        <v>0.274671465892598</v>
      </c>
    </row>
    <row r="9" spans="1:10">
      <c r="A9" s="97" t="s">
        <v>18</v>
      </c>
      <c r="B9" s="98">
        <v>6</v>
      </c>
      <c r="C9" s="97" t="s">
        <v>16</v>
      </c>
      <c r="D9" s="99">
        <v>8.21666666666667</v>
      </c>
      <c r="E9" s="99">
        <v>12.4252752449304</v>
      </c>
      <c r="F9" s="100"/>
      <c r="G9" s="100"/>
      <c r="H9" s="100"/>
      <c r="I9" s="104">
        <f>D9/1000*$F$2*$H$2</f>
        <v>1.479</v>
      </c>
      <c r="J9" s="104">
        <f t="shared" si="0"/>
        <v>0.260452830188679</v>
      </c>
    </row>
  </sheetData>
  <autoFilter ref="A1:J9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70" zoomScaleNormal="70" topLeftCell="F1" workbookViewId="0">
      <selection activeCell="K15" sqref="K15"/>
    </sheetView>
  </sheetViews>
  <sheetFormatPr defaultColWidth="9.14285714285714" defaultRowHeight="15"/>
  <cols>
    <col min="1" max="1" width="29.4571428571429" style="42" customWidth="1"/>
    <col min="2" max="18" width="11.4285714285714" customWidth="1"/>
  </cols>
  <sheetData>
    <row r="1" spans="1:18">
      <c r="A1" s="65" t="s">
        <v>13</v>
      </c>
      <c r="B1" s="66" t="s">
        <v>84</v>
      </c>
      <c r="C1" s="66" t="s">
        <v>85</v>
      </c>
      <c r="D1" s="67" t="s">
        <v>86</v>
      </c>
      <c r="E1" s="68" t="s">
        <v>87</v>
      </c>
      <c r="F1" s="69" t="s">
        <v>88</v>
      </c>
      <c r="G1" s="69" t="s">
        <v>89</v>
      </c>
      <c r="H1" s="68" t="s">
        <v>90</v>
      </c>
      <c r="I1" s="83" t="s">
        <v>91</v>
      </c>
      <c r="J1" s="68" t="s">
        <v>92</v>
      </c>
      <c r="K1" s="68" t="s">
        <v>93</v>
      </c>
      <c r="L1" s="68" t="s">
        <v>94</v>
      </c>
      <c r="M1" s="68" t="s">
        <v>95</v>
      </c>
      <c r="N1" s="68" t="s">
        <v>96</v>
      </c>
      <c r="O1" s="68" t="s">
        <v>97</v>
      </c>
      <c r="P1" s="68" t="s">
        <v>98</v>
      </c>
      <c r="Q1" s="68" t="s">
        <v>99</v>
      </c>
      <c r="R1" s="68" t="s">
        <v>100</v>
      </c>
    </row>
    <row r="2" spans="1:18">
      <c r="A2" s="70" t="s">
        <v>101</v>
      </c>
      <c r="B2" s="71">
        <v>0.15</v>
      </c>
      <c r="C2" s="71">
        <v>0.12</v>
      </c>
      <c r="D2" s="72">
        <v>0.01</v>
      </c>
      <c r="E2" s="73">
        <v>2000</v>
      </c>
      <c r="F2" s="74">
        <f>$E$2*B2*C2</f>
        <v>36</v>
      </c>
      <c r="G2" s="74">
        <f>$E$2*B2*D2</f>
        <v>3</v>
      </c>
      <c r="H2" s="75">
        <f t="shared" ref="H2:H6" si="0">G2*11.9</f>
        <v>35.7</v>
      </c>
      <c r="I2" s="84">
        <f t="shared" ref="I2:I6" si="1">F2/365</f>
        <v>0.0986301369863014</v>
      </c>
      <c r="J2" s="84">
        <f t="shared" ref="J2:J6" si="2">H2/365</f>
        <v>0.0978082191780822</v>
      </c>
      <c r="K2" s="73">
        <f>SUM(H2:H3)</f>
        <v>71.4</v>
      </c>
      <c r="L2" s="73">
        <f>SUM(H4:H6)</f>
        <v>119</v>
      </c>
      <c r="M2" s="75">
        <f>H10</f>
        <v>35.7</v>
      </c>
      <c r="N2" s="75">
        <f>SUM(H8:H9)</f>
        <v>480.76</v>
      </c>
      <c r="O2" s="71">
        <f>SUM(J2:J3)</f>
        <v>0.195616438356164</v>
      </c>
      <c r="P2" s="71">
        <f>SUM(J4:J6)</f>
        <v>0.326027397260274</v>
      </c>
      <c r="Q2" s="71">
        <f>J10</f>
        <v>0.0978082191780822</v>
      </c>
      <c r="R2" s="71">
        <f>SUM(J8:J9)</f>
        <v>1.31715068493151</v>
      </c>
    </row>
    <row r="3" spans="1:18">
      <c r="A3" s="70" t="s">
        <v>102</v>
      </c>
      <c r="B3" s="71">
        <v>0.1</v>
      </c>
      <c r="C3" s="71">
        <v>0.2</v>
      </c>
      <c r="D3" s="72">
        <v>0.015</v>
      </c>
      <c r="E3" s="76"/>
      <c r="F3" s="74">
        <f>$E$2*B3*C3</f>
        <v>40</v>
      </c>
      <c r="G3" s="74">
        <f>$E$2*B3*D3</f>
        <v>3</v>
      </c>
      <c r="H3" s="75">
        <f t="shared" si="0"/>
        <v>35.7</v>
      </c>
      <c r="I3" s="84">
        <f t="shared" si="1"/>
        <v>0.10958904109589</v>
      </c>
      <c r="J3" s="84">
        <f t="shared" si="2"/>
        <v>0.0978082191780822</v>
      </c>
      <c r="K3" s="73"/>
      <c r="L3" s="73"/>
      <c r="M3" s="73"/>
      <c r="N3" s="73"/>
      <c r="O3" s="73"/>
      <c r="P3" s="76"/>
      <c r="Q3" s="75"/>
      <c r="R3" s="76"/>
    </row>
    <row r="4" spans="1:18">
      <c r="A4" s="70" t="s">
        <v>103</v>
      </c>
      <c r="B4" s="71">
        <v>0.25</v>
      </c>
      <c r="C4" s="71">
        <v>0.4</v>
      </c>
      <c r="D4" s="72">
        <v>0.006</v>
      </c>
      <c r="E4" s="76"/>
      <c r="F4" s="74">
        <f>$E$2*B4*C4</f>
        <v>200</v>
      </c>
      <c r="G4" s="74">
        <f>$E$2*B4*D4</f>
        <v>3</v>
      </c>
      <c r="H4" s="75">
        <f t="shared" si="0"/>
        <v>35.7</v>
      </c>
      <c r="I4" s="84">
        <f t="shared" si="1"/>
        <v>0.547945205479452</v>
      </c>
      <c r="J4" s="84">
        <f t="shared" si="2"/>
        <v>0.0978082191780822</v>
      </c>
      <c r="K4" s="73"/>
      <c r="L4" s="75"/>
      <c r="M4" s="75"/>
      <c r="N4" s="73"/>
      <c r="O4" s="73"/>
      <c r="P4" s="76"/>
      <c r="Q4" s="76"/>
      <c r="R4" s="76"/>
    </row>
    <row r="5" spans="1:18">
      <c r="A5" s="70" t="s">
        <v>104</v>
      </c>
      <c r="B5" s="71">
        <v>0.25</v>
      </c>
      <c r="C5" s="71">
        <v>0.4</v>
      </c>
      <c r="D5" s="72">
        <v>0.007</v>
      </c>
      <c r="E5" s="76"/>
      <c r="F5" s="74">
        <f>$E$2*B5*C5</f>
        <v>200</v>
      </c>
      <c r="G5" s="74">
        <f>$E$2*B5*D5</f>
        <v>3.5</v>
      </c>
      <c r="H5" s="75">
        <f t="shared" si="0"/>
        <v>41.65</v>
      </c>
      <c r="I5" s="84">
        <f t="shared" si="1"/>
        <v>0.547945205479452</v>
      </c>
      <c r="J5" s="84">
        <f t="shared" si="2"/>
        <v>0.114109589041096</v>
      </c>
      <c r="K5" s="73"/>
      <c r="L5" s="73"/>
      <c r="M5" s="75"/>
      <c r="N5" s="73"/>
      <c r="O5" s="73"/>
      <c r="P5" s="76"/>
      <c r="Q5" s="76"/>
      <c r="R5" s="76"/>
    </row>
    <row r="6" spans="1:18">
      <c r="A6" s="70" t="s">
        <v>105</v>
      </c>
      <c r="B6" s="71">
        <v>0.25</v>
      </c>
      <c r="C6" s="71">
        <v>0.4</v>
      </c>
      <c r="D6" s="72">
        <v>0.007</v>
      </c>
      <c r="E6" s="76"/>
      <c r="F6" s="74">
        <f>$E$2*B6*C6</f>
        <v>200</v>
      </c>
      <c r="G6" s="74">
        <f>$E$2*B6*D6</f>
        <v>3.5</v>
      </c>
      <c r="H6" s="75">
        <f t="shared" si="0"/>
        <v>41.65</v>
      </c>
      <c r="I6" s="84">
        <f t="shared" si="1"/>
        <v>0.547945205479452</v>
      </c>
      <c r="J6" s="84">
        <f t="shared" si="2"/>
        <v>0.114109589041096</v>
      </c>
      <c r="K6" s="73"/>
      <c r="L6" s="73"/>
      <c r="M6" s="73"/>
      <c r="N6" s="73"/>
      <c r="O6" s="73"/>
      <c r="P6" s="76"/>
      <c r="Q6" s="76"/>
      <c r="R6" s="76"/>
    </row>
    <row r="7" spans="1:18">
      <c r="A7" s="77" t="s">
        <v>18</v>
      </c>
      <c r="B7" s="78"/>
      <c r="C7" s="78"/>
      <c r="D7" s="79"/>
      <c r="E7" s="76"/>
      <c r="F7" s="76"/>
      <c r="G7" s="76"/>
      <c r="H7" s="73"/>
      <c r="I7" s="84"/>
      <c r="J7" s="73"/>
      <c r="K7" s="73"/>
      <c r="L7" s="73"/>
      <c r="M7" s="73"/>
      <c r="N7" s="73"/>
      <c r="O7" s="73"/>
      <c r="P7" s="76"/>
      <c r="Q7" s="76"/>
      <c r="R7" s="76"/>
    </row>
    <row r="8" spans="1:18">
      <c r="A8" s="70" t="s">
        <v>106</v>
      </c>
      <c r="B8" s="71">
        <v>0.5</v>
      </c>
      <c r="C8" s="71">
        <v>0.3</v>
      </c>
      <c r="D8" s="72">
        <v>0.03</v>
      </c>
      <c r="E8" s="76"/>
      <c r="F8" s="74">
        <f>$E$2*B8*C8</f>
        <v>300</v>
      </c>
      <c r="G8" s="74">
        <f>$E$2*B8*D8</f>
        <v>30</v>
      </c>
      <c r="H8" s="75">
        <f t="shared" ref="H8:H10" si="3">G8*11.9</f>
        <v>357</v>
      </c>
      <c r="I8" s="84">
        <f t="shared" ref="I8:I10" si="4">F8/365</f>
        <v>0.821917808219178</v>
      </c>
      <c r="J8" s="84">
        <f t="shared" ref="J8:J10" si="5">H8/365</f>
        <v>0.978082191780822</v>
      </c>
      <c r="K8" s="73"/>
      <c r="L8" s="75"/>
      <c r="M8" s="75"/>
      <c r="N8" s="75"/>
      <c r="O8" s="75"/>
      <c r="P8" s="76"/>
      <c r="Q8" s="76"/>
      <c r="R8" s="76"/>
    </row>
    <row r="9" spans="1:18">
      <c r="A9" s="70" t="s">
        <v>107</v>
      </c>
      <c r="B9" s="71">
        <v>0.4</v>
      </c>
      <c r="C9" s="71">
        <v>0.3</v>
      </c>
      <c r="D9" s="72">
        <v>0.013</v>
      </c>
      <c r="E9" s="76"/>
      <c r="F9" s="74">
        <f>$E$2*B9*C9</f>
        <v>240</v>
      </c>
      <c r="G9" s="74">
        <f>$E$2*B9*D9</f>
        <v>10.4</v>
      </c>
      <c r="H9" s="75">
        <f t="shared" si="3"/>
        <v>123.76</v>
      </c>
      <c r="I9" s="84">
        <f t="shared" si="4"/>
        <v>0.657534246575342</v>
      </c>
      <c r="J9" s="84">
        <f t="shared" si="5"/>
        <v>0.339068493150685</v>
      </c>
      <c r="K9" s="73"/>
      <c r="L9" s="75"/>
      <c r="M9" s="75"/>
      <c r="N9" s="73"/>
      <c r="O9" s="73"/>
      <c r="P9" s="76"/>
      <c r="Q9" s="76"/>
      <c r="R9" s="76"/>
    </row>
    <row r="10" spans="1:18">
      <c r="A10" s="80" t="s">
        <v>102</v>
      </c>
      <c r="B10" s="81">
        <v>0.1</v>
      </c>
      <c r="C10" s="81">
        <v>0.2</v>
      </c>
      <c r="D10" s="82">
        <v>0.015</v>
      </c>
      <c r="E10" s="76"/>
      <c r="F10" s="74">
        <f>$E$2*B10*C10</f>
        <v>40</v>
      </c>
      <c r="G10" s="74">
        <f>$E$2*B10*D10</f>
        <v>3</v>
      </c>
      <c r="H10" s="75">
        <f t="shared" si="3"/>
        <v>35.7</v>
      </c>
      <c r="I10" s="84">
        <f t="shared" si="4"/>
        <v>0.10958904109589</v>
      </c>
      <c r="J10" s="84">
        <f t="shared" si="5"/>
        <v>0.0978082191780822</v>
      </c>
      <c r="K10" s="73"/>
      <c r="L10" s="75"/>
      <c r="M10" s="75"/>
      <c r="N10" s="73"/>
      <c r="O10" s="73"/>
      <c r="P10" s="76"/>
      <c r="Q10" s="76"/>
      <c r="R10" s="7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header_tank</vt:lpstr>
      <vt:lpstr>TN_in_out</vt:lpstr>
      <vt:lpstr>in_out</vt:lpstr>
      <vt:lpstr>water_column</vt:lpstr>
      <vt:lpstr>SWX</vt:lpstr>
      <vt:lpstr>sed_total</vt:lpstr>
      <vt:lpstr>sed_pw</vt:lpstr>
      <vt:lpstr>phyto</vt:lpstr>
      <vt:lpstr>plants_algae</vt:lpstr>
      <vt:lpstr>EMV1.5 Dry</vt:lpstr>
      <vt:lpstr>EMV1.5 Wet</vt:lpstr>
      <vt:lpstr>EMV6.0 Dry</vt:lpstr>
      <vt:lpstr>EMV6.0 Wet</vt:lpstr>
      <vt:lpstr>SAV1.5 Dry</vt:lpstr>
      <vt:lpstr>SAV1.5 Wet</vt:lpstr>
      <vt:lpstr>SAV6.0 Dry</vt:lpstr>
      <vt:lpstr>SAV6.0 Wet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xopher</dc:creator>
  <cp:lastModifiedBy>coast</cp:lastModifiedBy>
  <dcterms:created xsi:type="dcterms:W3CDTF">2020-03-01T21:30:00Z</dcterms:created>
  <dcterms:modified xsi:type="dcterms:W3CDTF">2020-04-30T21:43:47Z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