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codeName="ThisWorkbook" defaultThemeVersion="166925"/>
  <mc:AlternateContent xmlns:mc="http://schemas.openxmlformats.org/markup-compatibility/2006">
    <mc:Choice Requires="x15">
      <x15ac:absPath xmlns:x15ac="http://schemas.microsoft.com/office/spreadsheetml/2010/11/ac" url="\\ad.sfwmd.gov\dfsroot\data\wsd\AWS_CONS\DEP_Funding_2022\FY22_WebStuff_All\"/>
    </mc:Choice>
  </mc:AlternateContent>
  <workbookProtection workbookAlgorithmName="SHA-512" workbookHashValue="ztacgqOF0iogvxPGJgS1m3DxDyQedKF97nXDR3O/RdOQX3ORIXwNESWZBiTiXgjOSp1AbLv6sQxkeVorA/efiA==" workbookSaltValue="RTh5Oc4D5sfe52M565Jj9w==" workbookSpinCount="100000" lockStructure="1"/>
  <bookViews>
    <workbookView xWindow="0" yWindow="0" windowWidth="20400" windowHeight="7530" tabRatio="805" firstSheet="1" activeTab="1"/>
  </bookViews>
  <sheets>
    <sheet name="For FDEP &amp; WC Proj Reviewers" sheetId="3" state="hidden" r:id="rId1"/>
    <sheet name="INSTRUCTIONS" sheetId="15" r:id="rId2"/>
    <sheet name="1. Entity Information" sheetId="11" r:id="rId3"/>
    <sheet name="2. Project Description" sheetId="9" r:id="rId4"/>
    <sheet name="3. Project Financing" sheetId="10" r:id="rId5"/>
    <sheet name="4. Project Budget " sheetId="13" r:id="rId6"/>
    <sheet name="Formulas and Lists" sheetId="19" state="hidden" r:id="rId7"/>
    <sheet name="5a. Est. Wat. Save - Indoor" sheetId="16" r:id="rId8"/>
    <sheet name="5b. Est. Wat. Save - Irrigation" sheetId="18" r:id="rId9"/>
    <sheet name="6. Cost-Effective Calculator" sheetId="17" r:id="rId10"/>
    <sheet name="7. Ancillary Information" sheetId="12" r:id="rId11"/>
    <sheet name="Data Definitions" sheetId="4" state="hidden" r:id="rId12"/>
  </sheets>
  <definedNames>
    <definedName name="_xlnm.Print_Area" localSheetId="10">'7. Ancillary Information'!$A$1:$D$25</definedName>
    <definedName name="_xlnm.Print_Area" localSheetId="1">INSTRUCTIONS!$A$1:$H$30</definedName>
    <definedName name="_xlnm.Print_Titles" localSheetId="3">'2. Project Description'!$1:$2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9" l="1"/>
  <c r="O21" i="19"/>
  <c r="O20" i="19"/>
  <c r="O10" i="19"/>
  <c r="P21" i="19" s="1"/>
  <c r="O9" i="19"/>
  <c r="P20" i="19" s="1"/>
  <c r="E15" i="19"/>
  <c r="F15" i="19" s="1"/>
  <c r="E13" i="19"/>
  <c r="F13" i="19" s="1"/>
  <c r="G13" i="19" s="1"/>
  <c r="D14" i="19"/>
  <c r="E7" i="19"/>
  <c r="D7" i="19"/>
  <c r="G8" i="17"/>
  <c r="E14" i="19"/>
  <c r="F14" i="19" s="1"/>
  <c r="M8" i="19" s="1"/>
  <c r="P9" i="19" l="1"/>
  <c r="P10" i="19"/>
  <c r="M7" i="19"/>
  <c r="E16" i="19"/>
  <c r="G15" i="19"/>
  <c r="G16" i="19" s="1"/>
  <c r="K28" i="16"/>
  <c r="G7" i="19" l="1"/>
  <c r="O7" i="19"/>
  <c r="P7" i="19" s="1"/>
  <c r="AB20" i="19"/>
  <c r="AB21" i="19" s="1"/>
  <c r="Y32" i="19"/>
  <c r="X32" i="19"/>
  <c r="W32" i="19"/>
  <c r="R24" i="19"/>
  <c r="N24" i="19"/>
  <c r="M24" i="19"/>
  <c r="L24" i="19"/>
  <c r="Y31" i="19"/>
  <c r="X31" i="19"/>
  <c r="W31" i="19"/>
  <c r="R23" i="19"/>
  <c r="N23" i="19"/>
  <c r="M23" i="19"/>
  <c r="L23" i="19"/>
  <c r="Y30" i="19"/>
  <c r="X30" i="19"/>
  <c r="W30" i="19"/>
  <c r="Y29" i="19"/>
  <c r="X29" i="19"/>
  <c r="W29" i="19"/>
  <c r="Y28" i="19"/>
  <c r="X28" i="19"/>
  <c r="W28" i="19"/>
  <c r="Y27" i="19"/>
  <c r="X27" i="19"/>
  <c r="W27" i="19"/>
  <c r="Y26" i="19"/>
  <c r="X26" i="19"/>
  <c r="W26" i="19"/>
  <c r="Y25" i="19"/>
  <c r="X25" i="19"/>
  <c r="W25" i="19"/>
  <c r="Y24" i="19"/>
  <c r="X24" i="19"/>
  <c r="W24" i="19"/>
  <c r="Y23" i="19"/>
  <c r="X23" i="19"/>
  <c r="W23" i="19"/>
  <c r="R13" i="19"/>
  <c r="R12" i="19"/>
  <c r="P18" i="19" l="1"/>
  <c r="M11" i="19"/>
  <c r="M22" i="19" s="1"/>
  <c r="N11" i="19"/>
  <c r="N22" i="19" s="1"/>
  <c r="N8" i="19"/>
  <c r="N19" i="19" s="1"/>
  <c r="N10" i="19"/>
  <c r="N21" i="19" s="1"/>
  <c r="L18" i="19"/>
  <c r="L20" i="19"/>
  <c r="M19" i="19"/>
  <c r="N7" i="19"/>
  <c r="N18" i="19" s="1"/>
  <c r="N9" i="19"/>
  <c r="N20" i="19" s="1"/>
  <c r="L21" i="19"/>
  <c r="M21" i="19"/>
  <c r="L19" i="19"/>
  <c r="P32" i="19"/>
  <c r="P33" i="19"/>
  <c r="M18" i="19"/>
  <c r="M20" i="19"/>
  <c r="L33" i="19"/>
  <c r="L22" i="19"/>
  <c r="L32" i="19"/>
  <c r="H8" i="17"/>
  <c r="I8" i="17"/>
  <c r="G9" i="17"/>
  <c r="H9" i="17"/>
  <c r="I9" i="17"/>
  <c r="G10" i="17"/>
  <c r="H10" i="17"/>
  <c r="I10" i="17"/>
  <c r="G11" i="17"/>
  <c r="H11" i="17"/>
  <c r="I11" i="17"/>
  <c r="G12" i="17"/>
  <c r="H12" i="17"/>
  <c r="I12" i="17"/>
  <c r="G13" i="17"/>
  <c r="H13" i="17"/>
  <c r="I13" i="17"/>
  <c r="G14" i="17"/>
  <c r="H14" i="17"/>
  <c r="I14" i="17"/>
  <c r="G15" i="17"/>
  <c r="H15" i="17"/>
  <c r="I15" i="17"/>
  <c r="G16" i="17"/>
  <c r="H16" i="17"/>
  <c r="I16" i="17"/>
  <c r="D17" i="17"/>
  <c r="E17" i="17"/>
  <c r="O18" i="19" l="1"/>
  <c r="O11" i="19"/>
  <c r="R11" i="19" s="1"/>
  <c r="O19" i="19"/>
  <c r="O22" i="19"/>
  <c r="R22" i="19" s="1"/>
  <c r="O8" i="19"/>
  <c r="I17" i="17"/>
  <c r="C15" i="11"/>
  <c r="AH58" i="19"/>
  <c r="AG58" i="19"/>
  <c r="AH57" i="19"/>
  <c r="AG57" i="19"/>
  <c r="AH56" i="19"/>
  <c r="AG56" i="19"/>
  <c r="AH55" i="19"/>
  <c r="AG55" i="19"/>
  <c r="AH54" i="19"/>
  <c r="AG54" i="19"/>
  <c r="AH53" i="19"/>
  <c r="AG53" i="19"/>
  <c r="AH52" i="19"/>
  <c r="AG52" i="19"/>
  <c r="AH51" i="19"/>
  <c r="AG51" i="19"/>
  <c r="AH50" i="19"/>
  <c r="AG50" i="19"/>
  <c r="AH49" i="19"/>
  <c r="AG49" i="19"/>
  <c r="AH42" i="19"/>
  <c r="AG42" i="19"/>
  <c r="AF42" i="19"/>
  <c r="AH41" i="19"/>
  <c r="AG41" i="19"/>
  <c r="AF41" i="19"/>
  <c r="AH40" i="19"/>
  <c r="AG40" i="19"/>
  <c r="AF40" i="19"/>
  <c r="AH39" i="19"/>
  <c r="AG39" i="19"/>
  <c r="AF39" i="19"/>
  <c r="AH38" i="19"/>
  <c r="AG38" i="19"/>
  <c r="AF38" i="19"/>
  <c r="AH37" i="19"/>
  <c r="AG37" i="19"/>
  <c r="AF37" i="19"/>
  <c r="AH36" i="19"/>
  <c r="AG36" i="19"/>
  <c r="AF36" i="19"/>
  <c r="AH35" i="19"/>
  <c r="AG35" i="19"/>
  <c r="AF35" i="19"/>
  <c r="AH34" i="19"/>
  <c r="AG34" i="19"/>
  <c r="AF34" i="19"/>
  <c r="AH33" i="19"/>
  <c r="AG33" i="19"/>
  <c r="AF33" i="19"/>
  <c r="AP37" i="19"/>
  <c r="K25" i="16"/>
  <c r="AP38" i="19" s="1"/>
  <c r="K27" i="16"/>
  <c r="AP39" i="19" s="1"/>
  <c r="AP40" i="19"/>
  <c r="P8" i="19" l="1"/>
  <c r="P19" i="19"/>
  <c r="R19" i="19" s="1"/>
  <c r="R21" i="19"/>
  <c r="R10" i="19"/>
  <c r="R18" i="19"/>
  <c r="R7" i="19"/>
  <c r="R8" i="19"/>
  <c r="L31" i="19"/>
  <c r="P31" i="19"/>
  <c r="AI42" i="19"/>
  <c r="AJ42" i="19" s="1"/>
  <c r="AK42" i="19" s="1"/>
  <c r="AI50" i="19"/>
  <c r="AJ50" i="19" s="1"/>
  <c r="AK50" i="19" s="1"/>
  <c r="AI56" i="19"/>
  <c r="AJ56" i="19" s="1"/>
  <c r="AK56" i="19" s="1"/>
  <c r="AI58" i="19"/>
  <c r="AJ58" i="19" s="1"/>
  <c r="AK58" i="19" s="1"/>
  <c r="AI33" i="19"/>
  <c r="AJ33" i="19" s="1"/>
  <c r="AK33" i="19" s="1"/>
  <c r="AI36" i="19"/>
  <c r="AJ36" i="19" s="1"/>
  <c r="AK36" i="19" s="1"/>
  <c r="AI40" i="19"/>
  <c r="AJ40" i="19" s="1"/>
  <c r="AK40" i="19" s="1"/>
  <c r="AI49" i="19"/>
  <c r="AJ49" i="19" s="1"/>
  <c r="AK49" i="19" s="1"/>
  <c r="AI57" i="19"/>
  <c r="AJ57" i="19" s="1"/>
  <c r="AK57" i="19" s="1"/>
  <c r="AI35" i="19"/>
  <c r="AJ35" i="19" s="1"/>
  <c r="AK35" i="19" s="1"/>
  <c r="AI39" i="19"/>
  <c r="AJ39" i="19" s="1"/>
  <c r="AK39" i="19" s="1"/>
  <c r="AI51" i="19"/>
  <c r="AJ51" i="19" s="1"/>
  <c r="AK51" i="19" s="1"/>
  <c r="AI37" i="19"/>
  <c r="AJ37" i="19" s="1"/>
  <c r="AK37" i="19" s="1"/>
  <c r="AI38" i="19"/>
  <c r="AJ38" i="19" s="1"/>
  <c r="AK38" i="19" s="1"/>
  <c r="AI41" i="19"/>
  <c r="AJ41" i="19" s="1"/>
  <c r="AK41" i="19" s="1"/>
  <c r="AI55" i="19"/>
  <c r="AJ55" i="19" s="1"/>
  <c r="AK55" i="19" s="1"/>
  <c r="AI54" i="19"/>
  <c r="AJ54" i="19" s="1"/>
  <c r="AK54" i="19" s="1"/>
  <c r="AI52" i="19"/>
  <c r="AJ52" i="19" s="1"/>
  <c r="AK52" i="19" s="1"/>
  <c r="AI34" i="19"/>
  <c r="AJ34" i="19" s="1"/>
  <c r="AK34" i="19" s="1"/>
  <c r="AI53" i="19"/>
  <c r="AJ53" i="19" s="1"/>
  <c r="AK53" i="19" s="1"/>
  <c r="L29" i="19" l="1"/>
  <c r="L27" i="16" s="1"/>
  <c r="P30" i="19"/>
  <c r="L28" i="19"/>
  <c r="L26" i="16" s="1"/>
  <c r="R9" i="19"/>
  <c r="R14" i="19" s="1"/>
  <c r="P28" i="19"/>
  <c r="L27" i="19"/>
  <c r="L25" i="16" s="1"/>
  <c r="P27" i="19"/>
  <c r="P14" i="19"/>
  <c r="L30" i="19"/>
  <c r="L28" i="16" s="1"/>
  <c r="P25" i="19"/>
  <c r="R20" i="19"/>
  <c r="R25" i="19" s="1"/>
  <c r="AQ40" i="19"/>
  <c r="AQ32" i="19"/>
  <c r="AQ38" i="19"/>
  <c r="AQ37" i="19"/>
  <c r="AQ39" i="19"/>
  <c r="AQ36" i="19"/>
  <c r="AQ35" i="19"/>
  <c r="AQ33" i="19"/>
  <c r="AQ34" i="19"/>
  <c r="AJ43" i="19"/>
  <c r="AK59" i="19"/>
  <c r="AJ59" i="19"/>
  <c r="AK43" i="19"/>
  <c r="AQ31" i="19"/>
  <c r="L22" i="16"/>
  <c r="L34" i="19" l="1"/>
  <c r="P29" i="19"/>
  <c r="P34" i="19" s="1"/>
  <c r="AQ41" i="19"/>
  <c r="AQ42" i="19" s="1"/>
  <c r="L24" i="16"/>
  <c r="L20" i="16" l="1"/>
  <c r="L19" i="16"/>
  <c r="L21" i="16"/>
  <c r="L23" i="16"/>
  <c r="L29" i="16" l="1"/>
  <c r="AI27" i="19" s="1"/>
  <c r="L30" i="16" l="1"/>
  <c r="H3" i="3" l="1"/>
  <c r="AJ6" i="3" l="1"/>
  <c r="AH10" i="3"/>
  <c r="AK6" i="3"/>
  <c r="V6" i="3" l="1"/>
  <c r="W6" i="3"/>
  <c r="X6" i="3"/>
  <c r="Z6" i="3"/>
  <c r="AA6" i="3"/>
  <c r="AB6" i="3"/>
  <c r="AD6" i="3"/>
  <c r="AE6" i="3"/>
  <c r="AF6" i="3"/>
  <c r="AG6" i="3"/>
  <c r="AI6" i="3"/>
  <c r="AM6" i="3"/>
  <c r="AN6" i="3"/>
  <c r="I14" i="3" s="1"/>
  <c r="AS10" i="3" s="1"/>
  <c r="AO6" i="3"/>
  <c r="J14" i="3" s="1"/>
  <c r="AT10" i="3" s="1"/>
  <c r="J10" i="3"/>
  <c r="Y10" i="3"/>
  <c r="Z10" i="3"/>
  <c r="AA10" i="3"/>
  <c r="AC10" i="3"/>
  <c r="AD10" i="3"/>
  <c r="AE10" i="3"/>
  <c r="AG10" i="3"/>
  <c r="AI10" i="3"/>
  <c r="AJ10" i="3"/>
  <c r="AL10" i="3"/>
  <c r="AM10" i="3"/>
  <c r="AN10" i="3"/>
  <c r="AP10" i="3"/>
  <c r="F14" i="3"/>
  <c r="AE14" i="3"/>
  <c r="AF14" i="3"/>
  <c r="Z3" i="3"/>
  <c r="N10" i="3"/>
  <c r="K14" i="3" s="1"/>
  <c r="G3" i="3"/>
  <c r="F6" i="3" s="1"/>
  <c r="H10" i="3" l="1"/>
  <c r="J6" i="3"/>
  <c r="P14" i="3"/>
  <c r="C10" i="18"/>
  <c r="D39" i="16" l="1"/>
  <c r="F4" i="9" s="1"/>
  <c r="G4" i="9" l="1"/>
  <c r="F19" i="13" l="1"/>
  <c r="F18" i="13"/>
  <c r="F17" i="13"/>
  <c r="F16" i="13"/>
  <c r="F15" i="13"/>
  <c r="F14" i="13"/>
  <c r="F13" i="13"/>
  <c r="F12" i="13"/>
  <c r="F11" i="13"/>
  <c r="F10" i="13"/>
  <c r="F9" i="13"/>
  <c r="F8" i="13"/>
  <c r="F7" i="13"/>
  <c r="F6" i="13"/>
  <c r="F5" i="13"/>
  <c r="F4" i="13"/>
  <c r="F20" i="13" l="1"/>
  <c r="H4" i="9"/>
  <c r="C18" i="17"/>
  <c r="AB3" i="3"/>
  <c r="M14" i="3" s="1"/>
  <c r="AA3" i="3"/>
  <c r="AQ6" i="3" s="1"/>
  <c r="Q3" i="3"/>
  <c r="U6" i="3" s="1"/>
  <c r="N3" i="3"/>
  <c r="K3" i="3"/>
  <c r="S6" i="3" s="1"/>
  <c r="I3" i="3"/>
  <c r="F3" i="3"/>
  <c r="C3" i="3"/>
  <c r="B3" i="3"/>
  <c r="N6" i="3" l="1"/>
  <c r="AA14" i="3"/>
  <c r="G6" i="3"/>
  <c r="H14" i="3"/>
  <c r="I10" i="3"/>
  <c r="K6" i="3"/>
  <c r="G14" i="3"/>
  <c r="O10" i="3"/>
  <c r="U10" i="3"/>
  <c r="Q6" i="3"/>
  <c r="K10" i="3"/>
  <c r="H6" i="3"/>
  <c r="C14" i="3"/>
  <c r="R14" i="3" l="1"/>
  <c r="S14" i="3"/>
  <c r="M3" i="3" l="1"/>
  <c r="P10" i="3" l="1"/>
  <c r="Z14" i="3"/>
  <c r="M6" i="3"/>
</calcChain>
</file>

<file path=xl/sharedStrings.xml><?xml version="1.0" encoding="utf-8"?>
<sst xmlns="http://schemas.openxmlformats.org/spreadsheetml/2006/main" count="809" uniqueCount="511">
  <si>
    <t>I. Contact Information</t>
  </si>
  <si>
    <t>II. Project Information</t>
  </si>
  <si>
    <t>III. Water Quantity</t>
  </si>
  <si>
    <t>IV. Dual Benefit Projects - Water Quality</t>
  </si>
  <si>
    <t>V. Land Acquisition</t>
  </si>
  <si>
    <t>VI. Project Time and Cost</t>
  </si>
  <si>
    <t>VII. Other</t>
  </si>
  <si>
    <t>RANK</t>
  </si>
  <si>
    <t>Water Management District Name</t>
  </si>
  <si>
    <t>Cooperating Entity</t>
  </si>
  <si>
    <t>WMD Project Manager Name, Phone and Email (if applicable)</t>
  </si>
  <si>
    <t>DEP Unique ID</t>
  </si>
  <si>
    <t>Waterbody Most Benefited (If aquifer, additionally name surface waterbodies benefited)</t>
  </si>
  <si>
    <t>Project Name</t>
  </si>
  <si>
    <t>County</t>
  </si>
  <si>
    <t>Project Location - Latitude of project</t>
  </si>
  <si>
    <t>Project Location - Longitude of project</t>
  </si>
  <si>
    <t>Project Type</t>
  </si>
  <si>
    <t>Project Sub-Type (Construction, Feasibility Study, Conservation Program, Agricultural Cost-Share Program)</t>
  </si>
  <si>
    <t>Project description</t>
  </si>
  <si>
    <t>Project Status</t>
  </si>
  <si>
    <t>Project Status %</t>
  </si>
  <si>
    <t xml:space="preserve"> Regional Water Supply Planning Area</t>
  </si>
  <si>
    <t>Is the Project Listed in a Recovery/Prevention Strategy or Identified in a Regional Water Supply Plan as Benefitting an MFL? - If so, name MFL Waterbody</t>
  </si>
  <si>
    <t>Quantity of Water Made Available within 2 years of construction (programmatic implementation) completion for phase identified (MGD)</t>
  </si>
  <si>
    <t>Quantity of Water Made Available when project is completely built out and fully online (MGD)</t>
  </si>
  <si>
    <t>Storage Capacity Created
(MG)</t>
  </si>
  <si>
    <t>Distribution / Transmission Capacity Created (MGD)</t>
  </si>
  <si>
    <t>List the name of the BMAP that this project falls within, if applicable</t>
  </si>
  <si>
    <t>TP Reduced (lbs/yr)</t>
  </si>
  <si>
    <t>TN Reduced (lbs/yr)</t>
  </si>
  <si>
    <t>Acres to be Acquired</t>
  </si>
  <si>
    <t>Total Capital Costs</t>
  </si>
  <si>
    <t>State Funding Requested</t>
  </si>
  <si>
    <t>Cooperating Entity Match</t>
  </si>
  <si>
    <t>WMD Match</t>
  </si>
  <si>
    <t>Third Party Match</t>
  </si>
  <si>
    <t>Anticipated Start Date</t>
  </si>
  <si>
    <t>Anticipated End Date</t>
  </si>
  <si>
    <t>Is this a multi-year project?</t>
  </si>
  <si>
    <t>Additional Information</t>
  </si>
  <si>
    <t>Lead Water Management District Name</t>
  </si>
  <si>
    <t>Include WMD acronym</t>
  </si>
  <si>
    <t>List the Cooperating Entity and include their full name.  Cities should be listed by city name first, and then noted as "city of" (e.g., Clay County; Tequesta, City of).  This is necessary to ensure that the Cooperating Entity is clearly identifiable (e.g., "Suwannee" could be a city, county, and WMD).</t>
  </si>
  <si>
    <t>Include Project Manager phone and hyperlink Email</t>
  </si>
  <si>
    <t>Enter DEP Unique ID if already assigned.  If not assigned, leave blank</t>
  </si>
  <si>
    <t xml:space="preserve">List name of waterbody most directly benefited by the project.  You may include more than one waterbody if appropriate separated by commas, but need not include all ancillary waterbodies benefited.  The most benefited waterbody must be listed first. </t>
  </si>
  <si>
    <t>The project name should be consistent with the RWSP, MFL RPS, and Historic Project List, if applicable. Project name should be kept as short as possible and need not include project type, sponsor or significant description.</t>
  </si>
  <si>
    <t>Include the county where the project is located</t>
  </si>
  <si>
    <t xml:space="preserve">Include the latitude in decimal format </t>
  </si>
  <si>
    <t xml:space="preserve">Include the longitude in decimal format </t>
  </si>
  <si>
    <t>Select the one project type that most accurately characterizes the project type.  If necessary, you may use the description field to include information on how the project may be secondarily characterized by another project type.
Reclaimed Water (for potable offset)
Reclaimed Water (for groundwater recharge)
Brackish Groundwater
Surface Water
Surface Water Storage (e.g., reservoirs)
Aquifer Storage and Recovery
Stormwater
Desalination
Other Non-Traditional Source
Groundwater Recharge (not including ASR or reclaimed water)
Data Collection and Evaluation (e.g., funding spent on specific feasibility studies, etc.)
Water Resource Management Programs (e.g., MFL development, well plugging and abanadonment programs, etc.)
Technical Assistance (e.g., MILs)
Flood Control Works (e.g., flood control structure maintenance and repair, hydrologic restoration for flood control, etc.)
PS and CII Conservation
Agricultural Conservation
Distribution/Transmission Capacity
Other Project Type</t>
  </si>
  <si>
    <t>Construction
Feasibility Study
Conservation Program
Agricultural Cost-Share Program
Other</t>
  </si>
  <si>
    <t xml:space="preserve">Briefly describe the project and include an explanation of how the project will include additional water available for consumptive uses.  To explain how the project will include additional water for consumptive uses, the description must include the AWS type and proposed use (e.g., reclaimed water project for residential irrigation; ASR for the City of XYZ public supply).  For non-AWS projects, this could include a description of how the program or project benefits overall water supplies or natural system protection.  </t>
  </si>
  <si>
    <t xml:space="preserve">
Planning                 Design/Engineering         Construction
In Progress
</t>
  </si>
  <si>
    <t>Enter percent complete for status selected. Enter "0" or "NA" if applicable.</t>
  </si>
  <si>
    <t xml:space="preserve">Llist RWSP area that the project supports. You may only select one planning region. </t>
  </si>
  <si>
    <t>List name of MFL waterbody that is associated with a Recovery/Prevention Strategy. If not applicable, leave blank.</t>
  </si>
  <si>
    <t>List quantity of water that will be made available within 2 years of construction completion in MGD for the phase identified.  For Reuse projects, include reuse flow, not total capacity.</t>
  </si>
  <si>
    <t>List quantity of water that will be made available upon Project completion in MGD for the phase identified.  For Reuse projects, include reuse flow, not total capacity.</t>
  </si>
  <si>
    <t>List all storage capacity created in million gallons.  This would include ASR that does not include any distribution at this time.  This may also include completion of reservoirs, etc.</t>
  </si>
  <si>
    <t xml:space="preserve">List all distribution capacity created in million gallons per day that does not directly make water available.  </t>
  </si>
  <si>
    <t>List name of BMAP that is associated with this Project. If not applicable, leave blank.</t>
  </si>
  <si>
    <t>If a BMAP project, include the approved TP Reduction number.  If not in a BMAP project, include the estimated TP reduction.</t>
  </si>
  <si>
    <t>If a BMAP project, include the approved TN Reduction number.  If not in a BMAP project, include the estimated TN reduction.</t>
  </si>
  <si>
    <t>Please provide the number of acres to be acquired via fee or less than fee acquisition.</t>
  </si>
  <si>
    <t>Total Capita Costs is a formula:
Total District Funding + 
Total State Funding + 
Total Federal Funding + 
Total Cooperator Funding + 
Total Other Funding</t>
  </si>
  <si>
    <t>Include the total state funding requested for this project or project phase.</t>
  </si>
  <si>
    <t>Include the total cooperator(s)'s funding committed for this project or project phase.</t>
  </si>
  <si>
    <t>Include the total district funding committed for this project or project phase.</t>
  </si>
  <si>
    <t>Include the total other funding committed for this project or project phase.</t>
  </si>
  <si>
    <t xml:space="preserve">Include date in prescribed format (mm/dd/yyyy).  If day is not known, use 01. </t>
  </si>
  <si>
    <t>Please indicate if this is a multi-year project. (Y/N)</t>
  </si>
  <si>
    <t>Include any additional comments you would like to include that may be important in project selection.</t>
  </si>
  <si>
    <t>No</t>
  </si>
  <si>
    <t>Estimated Water Savings (MGY)</t>
  </si>
  <si>
    <t>$/kgal</t>
  </si>
  <si>
    <t>Total Project Cost</t>
  </si>
  <si>
    <t>Requested Funding</t>
  </si>
  <si>
    <t>Applicant Entity Name</t>
  </si>
  <si>
    <t>Year Awarded</t>
  </si>
  <si>
    <t>Contract Number</t>
  </si>
  <si>
    <t>Amount Awarded</t>
  </si>
  <si>
    <t>Amount Spent</t>
  </si>
  <si>
    <t>City</t>
  </si>
  <si>
    <t>Authorized Representative 
Email Address</t>
  </si>
  <si>
    <t>Phone Number</t>
  </si>
  <si>
    <t>Federal ID Number</t>
  </si>
  <si>
    <t>Type of Organization/Entity</t>
  </si>
  <si>
    <t>Project Manager 
Email Address</t>
  </si>
  <si>
    <t>Quantity of Items or Rebates</t>
  </si>
  <si>
    <t>Installation Cost per Item</t>
  </si>
  <si>
    <t>Total Cost for Each Line</t>
  </si>
  <si>
    <t>If yes, list the parties and interests:</t>
  </si>
  <si>
    <t>Identify the water source that will be conserved.</t>
  </si>
  <si>
    <t>Other (Specify)</t>
  </si>
  <si>
    <t>Quantity of water saved (25 pts)</t>
  </si>
  <si>
    <t>Water source being conserved (15 pts)</t>
  </si>
  <si>
    <t>Provides regional benefits (10 pts)</t>
  </si>
  <si>
    <t>Benefits waterbody with adopted MFLs (5 pts)</t>
  </si>
  <si>
    <t>Project has WATER QUALITY benefits (10 pts)</t>
  </si>
  <si>
    <t>Project has HABITAT OR OTHER benefits (5 pts)</t>
  </si>
  <si>
    <t>Project Readiness (5 pts)</t>
  </si>
  <si>
    <t>TOTAL</t>
  </si>
  <si>
    <t>Application Number</t>
  </si>
  <si>
    <t>Entity Name</t>
  </si>
  <si>
    <t>REVISED project Name</t>
  </si>
  <si>
    <t>Region</t>
  </si>
  <si>
    <t>Revised $/kgal</t>
  </si>
  <si>
    <t>Supports District mission (y/n)</t>
  </si>
  <si>
    <t>Matching Funds (Y/N)</t>
  </si>
  <si>
    <t>REDI (Y/N)</t>
  </si>
  <si>
    <t>Funding Requested ($)</t>
  </si>
  <si>
    <t>Fiscal Year</t>
  </si>
  <si>
    <t>Application No.</t>
  </si>
  <si>
    <t>Order</t>
  </si>
  <si>
    <t>PS ID</t>
  </si>
  <si>
    <t>Requisition Number</t>
  </si>
  <si>
    <t>Purchase Order Number</t>
  </si>
  <si>
    <t>Project Manager</t>
  </si>
  <si>
    <t>Entity Alias</t>
  </si>
  <si>
    <t>Entity Number</t>
  </si>
  <si>
    <t>Project Title</t>
  </si>
  <si>
    <t>Actual Project Cost</t>
  </si>
  <si>
    <t>Approved Funding</t>
  </si>
  <si>
    <t>Actual Funding</t>
  </si>
  <si>
    <t>Amt Disencumbered</t>
  </si>
  <si>
    <t>Proposed Water (MGY) Savings</t>
  </si>
  <si>
    <t>Actual Water (MGY) Savings</t>
  </si>
  <si>
    <t>Status</t>
  </si>
  <si>
    <t>Closeout Date</t>
  </si>
  <si>
    <t>Point of Contact First Name</t>
  </si>
  <si>
    <t>Point of Contact Last Name</t>
  </si>
  <si>
    <t>Point of Contact Address 1</t>
  </si>
  <si>
    <t>Point of Contact Address 2</t>
  </si>
  <si>
    <t>Point of Contact City 1</t>
  </si>
  <si>
    <t>Point of Contact Zip Code</t>
  </si>
  <si>
    <t>Point of Contact Phone Number 1</t>
  </si>
  <si>
    <t>Point of Contact Phone Number 2</t>
  </si>
  <si>
    <t>Point of Contact Email Address</t>
  </si>
  <si>
    <t>Alternate Point of Contact First Name</t>
  </si>
  <si>
    <t>Alternate Point of Contact Last Name</t>
  </si>
  <si>
    <t>Alternate Point of Contact Address 1</t>
  </si>
  <si>
    <t>Alternate Point of Contact Address 2</t>
  </si>
  <si>
    <t>Alternate Point of Contact City 1</t>
  </si>
  <si>
    <t>Alternate Point of Contact Zip Code</t>
  </si>
  <si>
    <t>Alternate Point of Contact Phone Number 1</t>
  </si>
  <si>
    <t>Alternate Point of Contact Phone Number 2</t>
  </si>
  <si>
    <t>Alternate Point of Contact Email Address</t>
  </si>
  <si>
    <t>Comments</t>
  </si>
  <si>
    <t>Background</t>
  </si>
  <si>
    <t>Latitude</t>
  </si>
  <si>
    <t>Longitude</t>
  </si>
  <si>
    <t xml:space="preserve">For WaterSIP Master file </t>
  </si>
  <si>
    <t>For WC Project Reviewers</t>
  </si>
  <si>
    <t>For FDEP Excel File</t>
  </si>
  <si>
    <t xml:space="preserve">Yes </t>
  </si>
  <si>
    <t>Project Objective</t>
  </si>
  <si>
    <t>Short Project Description</t>
  </si>
  <si>
    <t>Project description and other cells may need to be edited, but having this info auto populate is a step forward.</t>
  </si>
  <si>
    <t>Waterbody Most Benefited</t>
  </si>
  <si>
    <t>Revised Estimated Water Savings (MGY)</t>
  </si>
  <si>
    <t>You have reached the end of this tab. Proceed to the next.</t>
  </si>
  <si>
    <t>Location</t>
  </si>
  <si>
    <t>Select One</t>
  </si>
  <si>
    <t>Urban Irrigation</t>
  </si>
  <si>
    <t xml:space="preserve">Other </t>
  </si>
  <si>
    <t xml:space="preserve">Utility </t>
  </si>
  <si>
    <t>HOA/POA</t>
  </si>
  <si>
    <t>Local Government</t>
  </si>
  <si>
    <t>Other</t>
  </si>
  <si>
    <t xml:space="preserve"> </t>
  </si>
  <si>
    <t>Indoor water conservation</t>
  </si>
  <si>
    <t>Clicking on these cells will reveal the menu choices</t>
  </si>
  <si>
    <t xml:space="preserve">Is this a rebate or voucher program? </t>
  </si>
  <si>
    <t>Reclaimed water</t>
  </si>
  <si>
    <t>Water from a canal or stormwater catchment area (such as a man-made lake within a housing development)</t>
  </si>
  <si>
    <t>Surficial well water, but unsure if at risk of saltwater intrusion (Specify the water body)</t>
  </si>
  <si>
    <t>Surficial well water in the service area of a utility not at risk for saltwater intrusion</t>
  </si>
  <si>
    <t>Surficial well water in the service area of a utility at risk for saltwater intrusion based on elevated chloride levels in monitoring wells</t>
  </si>
  <si>
    <r>
      <t>If yes, amount(s):</t>
    </r>
    <r>
      <rPr>
        <sz val="11"/>
        <color theme="1"/>
        <rFont val="Calibri"/>
        <family val="2"/>
        <scheme val="minor"/>
      </rPr>
      <t xml:space="preserve"> </t>
    </r>
  </si>
  <si>
    <t>Applicant Match ($)</t>
  </si>
  <si>
    <t>If yes, fill out the table below:</t>
  </si>
  <si>
    <t>If yes, complete the following:</t>
  </si>
  <si>
    <t>Planning Region</t>
  </si>
  <si>
    <t>LEC</t>
  </si>
  <si>
    <t>LKB</t>
  </si>
  <si>
    <t>UEC</t>
  </si>
  <si>
    <t>LWC</t>
  </si>
  <si>
    <t>3. Project Financing</t>
  </si>
  <si>
    <t>2. Project Description</t>
  </si>
  <si>
    <t>1. Entity Information</t>
  </si>
  <si>
    <t>Cost effectiveness ($/kgal) (25 pts)</t>
  </si>
  <si>
    <t>Has this project received previous SFWMD funding?</t>
  </si>
  <si>
    <t>Utility Water Provider or Water Source</t>
  </si>
  <si>
    <t>No.</t>
  </si>
  <si>
    <t>CFP/ Proposal No</t>
  </si>
  <si>
    <t>Order No.</t>
  </si>
  <si>
    <t>Final Order</t>
  </si>
  <si>
    <t>REVISED Project Title</t>
  </si>
  <si>
    <t>Revisd Total Project Ciosts</t>
  </si>
  <si>
    <t>DEP Proposed Funding</t>
  </si>
  <si>
    <t>Rev Proposed Water (MGY) Savings</t>
  </si>
  <si>
    <t>Rev $/kgal</t>
  </si>
  <si>
    <t>WC ALL INFO</t>
  </si>
  <si>
    <t>Conservation Items</t>
  </si>
  <si>
    <t>(Weighted cost effectiveness for all Items)</t>
  </si>
  <si>
    <t>Residential Measures</t>
  </si>
  <si>
    <t>Service life    (Residential) in years</t>
  </si>
  <si>
    <t>Tank-Type High-efficiency Toilet</t>
  </si>
  <si>
    <t>Valve-Type High-efficiency Toilet</t>
  </si>
  <si>
    <t>High-Efficiency Aerator</t>
  </si>
  <si>
    <t>High-Efficiency Showerhead, SF</t>
  </si>
  <si>
    <t>Commercial Washer</t>
  </si>
  <si>
    <t>High-efficiency Showerhead, MF</t>
  </si>
  <si>
    <t>Dishwasher (Commercial)</t>
  </si>
  <si>
    <t>High-efficiency Dishwasher, SF</t>
  </si>
  <si>
    <t>Spray Rinse Valve</t>
  </si>
  <si>
    <t>High-efficiency Clothes Washer, SF</t>
  </si>
  <si>
    <t>Food Steamer (Commercial)</t>
  </si>
  <si>
    <t>High-efficiency Clothes Washer, MF</t>
  </si>
  <si>
    <t>Cooling Tower</t>
  </si>
  <si>
    <t>Rain Sensor</t>
  </si>
  <si>
    <t>Automatic Line Flushing Device</t>
  </si>
  <si>
    <t>Soil Moisture Sensor</t>
  </si>
  <si>
    <t>Large Land. Irrigation Controller</t>
  </si>
  <si>
    <t>Weather-based Controller</t>
  </si>
  <si>
    <t>Large Land. Turf Replacement</t>
  </si>
  <si>
    <t>Efficient Sprinkler Heads</t>
  </si>
  <si>
    <t>System Design Corrections</t>
  </si>
  <si>
    <t>Turf Replacement*</t>
  </si>
  <si>
    <t xml:space="preserve"> Efficient Use (After)</t>
  </si>
  <si>
    <t>Toilet Savings</t>
  </si>
  <si>
    <t>Shower savings</t>
  </si>
  <si>
    <t>Shower</t>
  </si>
  <si>
    <t xml:space="preserve"> Lavatory Faucet</t>
  </si>
  <si>
    <t>Kitchen Faucet</t>
  </si>
  <si>
    <t>Dishwasher Savings</t>
  </si>
  <si>
    <t>Dishwasher</t>
  </si>
  <si>
    <t>Clotheswasher</t>
  </si>
  <si>
    <t>Commercial Lav. Faucet</t>
  </si>
  <si>
    <t>Other 4</t>
  </si>
  <si>
    <t>Total Annual Savings</t>
  </si>
  <si>
    <t>Savings in Million Gallons per year</t>
  </si>
  <si>
    <t>Min/day</t>
  </si>
  <si>
    <t>Use/person</t>
  </si>
  <si>
    <t>Load/day</t>
  </si>
  <si>
    <t>Service Life</t>
  </si>
  <si>
    <t>Toilet</t>
  </si>
  <si>
    <t>Lavatory Faucet</t>
  </si>
  <si>
    <t>Other 1</t>
  </si>
  <si>
    <t>Other 2</t>
  </si>
  <si>
    <t>Other 3</t>
  </si>
  <si>
    <t>Day savings</t>
  </si>
  <si>
    <t>Service Life Savings</t>
  </si>
  <si>
    <t>Before</t>
  </si>
  <si>
    <t>Persons</t>
  </si>
  <si>
    <t>(gals)</t>
  </si>
  <si>
    <t>Service</t>
  </si>
  <si>
    <t>Toilet Life Savings</t>
  </si>
  <si>
    <t>per home</t>
  </si>
  <si>
    <t>Homes</t>
  </si>
  <si>
    <t>Use/Day</t>
  </si>
  <si>
    <t>Use/Year</t>
  </si>
  <si>
    <t>Life Use</t>
  </si>
  <si>
    <t>Shower Life savings</t>
  </si>
  <si>
    <t xml:space="preserve"> Lav. Faucet</t>
  </si>
  <si>
    <t>Faucet Life savings</t>
  </si>
  <si>
    <t>Dishwasher Life Savings</t>
  </si>
  <si>
    <t>Clotheswasher Life Savings</t>
  </si>
  <si>
    <t xml:space="preserve">   Enter this value in Column D on the Cost-Effectiveness sheet.</t>
  </si>
  <si>
    <t>Total Life Savings</t>
  </si>
  <si>
    <t>Year Length</t>
  </si>
  <si>
    <t>For these items, you must use the use rates &amp; service life figures provided.</t>
  </si>
  <si>
    <t>Service Lives</t>
  </si>
  <si>
    <t>Residential Uses Per Day per Person</t>
  </si>
  <si>
    <t>Commercial Uses Per Day per Person</t>
  </si>
  <si>
    <t>Measure</t>
  </si>
  <si>
    <t>For projects targeting commercial facilities, contact District staff at        561-682-6615</t>
  </si>
  <si>
    <t>Amy Vickers  - Flow rates for showers and faucets are rated at full pressure. People use these fixtures at a lower rate, therefore, it is assumed that only 2/3rds the rated flow is used, hence the 67%. See Gals/use formula.</t>
  </si>
  <si>
    <t>Kitchen faucet savings adjusted to 0.5 of calculated savings to account only for savings from washing. Pot filling volumes will not change as per more efficient fixtures. See Annual Savings formula.</t>
  </si>
  <si>
    <t>If your conservation item is not listed above, enter it in the "Other" cell. For those cases,</t>
  </si>
  <si>
    <t>provide documentation supporting the savings values and number of service years you enter.</t>
  </si>
  <si>
    <t>and download the appropriate application (and example application) for your project.</t>
  </si>
  <si>
    <t xml:space="preserve"> Current Use (Before)</t>
  </si>
  <si>
    <t>*Standard uses per day and service lives applied.</t>
  </si>
  <si>
    <t>Please enter the following:</t>
  </si>
  <si>
    <t>Project Size</t>
  </si>
  <si>
    <t xml:space="preserve">Current Water Use </t>
  </si>
  <si>
    <t>Potential Savings</t>
  </si>
  <si>
    <t>Enter this value in Column D on the Cost-Effectiveness sheet.</t>
  </si>
  <si>
    <t>4. Project Budget</t>
  </si>
  <si>
    <t>Residential Toilet</t>
  </si>
  <si>
    <t>Annual Savings per Item
(gallons)</t>
  </si>
  <si>
    <r>
      <t xml:space="preserve">Footnotes:
</t>
    </r>
    <r>
      <rPr>
        <vertAlign val="superscript"/>
        <sz val="11"/>
        <color rgb="FF000000"/>
        <rFont val="Calibri"/>
        <family val="2"/>
        <scheme val="minor"/>
      </rPr>
      <t>1</t>
    </r>
    <r>
      <rPr>
        <sz val="11"/>
        <color rgb="FF000000"/>
        <rFont val="Calibri"/>
        <family val="2"/>
        <scheme val="minor"/>
      </rPr>
      <t>Do not enter a range. The final reimbursement will be tied to this number.</t>
    </r>
    <r>
      <rPr>
        <b/>
        <sz val="11"/>
        <color rgb="FF000000"/>
        <rFont val="Calibri"/>
        <family val="2"/>
        <scheme val="minor"/>
      </rPr>
      <t xml:space="preserve">
</t>
    </r>
    <r>
      <rPr>
        <vertAlign val="superscript"/>
        <sz val="11"/>
        <color rgb="FF000000"/>
        <rFont val="Calibri"/>
        <family val="2"/>
        <scheme val="minor"/>
      </rPr>
      <t>2</t>
    </r>
    <r>
      <rPr>
        <sz val="11"/>
        <color rgb="FF000000"/>
        <rFont val="Calibri"/>
        <family val="2"/>
        <scheme val="minor"/>
      </rPr>
      <t xml:space="preserve">This question assumes all participants accept the maximum number of allowable rebates/vouchers. </t>
    </r>
    <r>
      <rPr>
        <b/>
        <sz val="11"/>
        <color rgb="FF000000"/>
        <rFont val="Calibri"/>
        <family val="2"/>
        <scheme val="minor"/>
      </rPr>
      <t xml:space="preserve">
</t>
    </r>
    <r>
      <rPr>
        <vertAlign val="superscript"/>
        <sz val="11"/>
        <color rgb="FF000000"/>
        <rFont val="Calibri"/>
        <family val="2"/>
        <scheme val="minor"/>
      </rPr>
      <t>3</t>
    </r>
    <r>
      <rPr>
        <sz val="11"/>
        <color rgb="FF000000"/>
        <rFont val="Calibri"/>
        <family val="2"/>
        <scheme val="minor"/>
      </rPr>
      <t>This is the figure you must use in the calculation in your estimated water savings.</t>
    </r>
  </si>
  <si>
    <t xml:space="preserve">Savings % </t>
  </si>
  <si>
    <t>Residential Indoor Measures</t>
  </si>
  <si>
    <t>Total Cost Per Line</t>
  </si>
  <si>
    <t>Commercial and Other Measures</t>
  </si>
  <si>
    <t>Tabs</t>
  </si>
  <si>
    <t>5a. Estimated Water Savings - Indoor &amp; Other</t>
  </si>
  <si>
    <t>5b. Estimated Water Savings - Irrigation</t>
  </si>
  <si>
    <t>6. Cost-Effectiveness Calculator</t>
  </si>
  <si>
    <t>7. Ancillary Information</t>
  </si>
  <si>
    <t>Authorized Representative 
FIRST Name</t>
  </si>
  <si>
    <t>Authorized Representative 
 LAST Name</t>
  </si>
  <si>
    <t>Standard Efficiency Use Rates
gpm/gpf/flow rates</t>
  </si>
  <si>
    <t xml:space="preserve">This application is specific to Urban Indoor and Urban Irrigation water conservation project types. If your project focuses </t>
  </si>
  <si>
    <t>using the wrong application. Go back to the Cooperative Funding Program webpage</t>
  </si>
  <si>
    <t xml:space="preserve">Please be as BRIEF as possible while still being informative. Note that some narrative </t>
  </si>
  <si>
    <t>answer fields are limited to the requested length and space provided. If we cannot see it, we cannot read it.</t>
  </si>
  <si>
    <t>Commercial Toilet</t>
  </si>
  <si>
    <t>Common Current Rates</t>
  </si>
  <si>
    <t>USER INPUT TABLE</t>
  </si>
  <si>
    <t xml:space="preserve">      Item</t>
  </si>
  <si>
    <t>Savings %</t>
  </si>
  <si>
    <t>* Rebate eligible species must be listed. Savings % will be a function of plant species needs.</t>
  </si>
  <si>
    <t>For these items, you must use the savings rates provided.</t>
  </si>
  <si>
    <t>Also see the notes below this box.</t>
  </si>
  <si>
    <t>Not Applicable</t>
  </si>
  <si>
    <t>OUTPUT TABLE</t>
  </si>
  <si>
    <t>5a. Estimated Water Savings - Irrigation</t>
  </si>
  <si>
    <t>5a. Estimated Water Savings</t>
  </si>
  <si>
    <t>Section 1. Estimated Water Savings for Common Indoor Efficiency Measures</t>
  </si>
  <si>
    <t>Section 2. Estimated Water Savings Explanation for Other Conservation Project Types</t>
  </si>
  <si>
    <t>Outdoor Irrigation Measures</t>
  </si>
  <si>
    <t>Read the notes below the input box.</t>
  </si>
  <si>
    <t>all required information as outlined below and on all subsequent tabs.</t>
  </si>
  <si>
    <t>District staff may assign a higher evaluation score for projects with more than one component.</t>
  </si>
  <si>
    <t>For items not shown in the savings table above, provide an explanation and any documentation supporting the savings values</t>
  </si>
  <si>
    <t>Hardware &amp; Installation Total</t>
  </si>
  <si>
    <t>If applicable, provide the Consumptive Use Permit, etc.</t>
  </si>
  <si>
    <r>
      <rPr>
        <sz val="18"/>
        <color rgb="FFFF0000"/>
        <rFont val="Calibri"/>
        <family val="2"/>
        <scheme val="minor"/>
      </rPr>
      <t>Warning:</t>
    </r>
    <r>
      <rPr>
        <sz val="14"/>
        <color theme="1"/>
        <rFont val="Calibri"/>
        <family val="2"/>
        <scheme val="minor"/>
      </rPr>
      <t xml:space="preserve"> </t>
    </r>
    <r>
      <rPr>
        <b/>
        <sz val="14"/>
        <color rgb="FF0000FF"/>
        <rFont val="Calibri"/>
        <family val="2"/>
        <scheme val="minor"/>
      </rPr>
      <t xml:space="preserve">Read this Instructions Tab thoroughly and entirely. For your application to be deemed complete, you must provide </t>
    </r>
  </si>
  <si>
    <t xml:space="preserve">on improving water use efficiency in an Agriculture or Nursery setting, you are currently </t>
  </si>
  <si>
    <t>Enter data in each light blue colored cell --&gt;</t>
  </si>
  <si>
    <t>Some cells contain drop down menus --&gt;</t>
  </si>
  <si>
    <t>It is recommended that you prepare your narrative text in Word and then copy/paste into the spaces provided.</t>
  </si>
  <si>
    <r>
      <t xml:space="preserve">You must show the calculations leading to your project's estimated water savings. This is done on </t>
    </r>
    <r>
      <rPr>
        <b/>
        <sz val="14"/>
        <color theme="1"/>
        <rFont val="Calibri"/>
        <family val="2"/>
        <scheme val="minor"/>
      </rPr>
      <t>Tab 5a (Estimated Water Savings - Indoor) and/or Tab 5b  (Estimated Water Savings - Irrigation)</t>
    </r>
    <r>
      <rPr>
        <sz val="14"/>
        <color theme="1"/>
        <rFont val="Calibri"/>
        <family val="2"/>
        <scheme val="minor"/>
      </rPr>
      <t>. Once completed, you must fill out</t>
    </r>
    <r>
      <rPr>
        <b/>
        <sz val="14"/>
        <color theme="1"/>
        <rFont val="Calibri"/>
        <family val="2"/>
        <scheme val="minor"/>
      </rPr>
      <t xml:space="preserve"> Tab 6 (Cost-Effectiveness Calculator)</t>
    </r>
    <r>
      <rPr>
        <sz val="14"/>
        <color theme="1"/>
        <rFont val="Calibri"/>
        <family val="2"/>
        <scheme val="minor"/>
      </rPr>
      <t>. If you have difficulty using the calculator, you may contact Robert Wanvestraut at rowanves@sfwmd.gov or 561-682-6615, or Stacey Adams at sadams@sfwmd.gov or 561-682-2577.</t>
    </r>
    <r>
      <rPr>
        <b/>
        <sz val="14"/>
        <color theme="1"/>
        <rFont val="Calibri"/>
        <family val="2"/>
        <scheme val="minor"/>
      </rPr>
      <t xml:space="preserve"> </t>
    </r>
  </si>
  <si>
    <r>
      <t xml:space="preserve">Project Location - </t>
    </r>
    <r>
      <rPr>
        <b/>
        <sz val="11"/>
        <color rgb="FF0000FF"/>
        <rFont val="Calibri"/>
        <family val="2"/>
        <scheme val="minor"/>
      </rPr>
      <t>Latitude</t>
    </r>
    <r>
      <rPr>
        <b/>
        <sz val="11"/>
        <color theme="1"/>
        <rFont val="Calibri"/>
        <family val="2"/>
        <scheme val="minor"/>
      </rPr>
      <t xml:space="preserve"> of Project
(Decimal Degrees)</t>
    </r>
  </si>
  <si>
    <r>
      <t xml:space="preserve">Project Location - </t>
    </r>
    <r>
      <rPr>
        <b/>
        <sz val="11"/>
        <color rgb="FF0000FF"/>
        <rFont val="Calibri"/>
        <family val="2"/>
        <scheme val="minor"/>
      </rPr>
      <t>Longitude</t>
    </r>
    <r>
      <rPr>
        <b/>
        <sz val="11"/>
        <color theme="1"/>
        <rFont val="Calibri"/>
        <family val="2"/>
        <scheme val="minor"/>
      </rPr>
      <t xml:space="preserve"> of Project
(Decimal Degrees)</t>
    </r>
  </si>
  <si>
    <t>Street Address</t>
  </si>
  <si>
    <t>If the Authorized Representative is different from the Project Manager (Primary Contact), please provide the following information for the Project Manager.</t>
  </si>
  <si>
    <t>Project Manager 
FIRST Name</t>
  </si>
  <si>
    <t>Project Manager 
 LAST Name</t>
  </si>
  <si>
    <t>Estimated Water Savings (mgy)</t>
  </si>
  <si>
    <r>
      <t xml:space="preserve">Project Objective
</t>
    </r>
    <r>
      <rPr>
        <sz val="11"/>
        <color rgb="FF000000"/>
        <rFont val="Calibri"/>
        <family val="2"/>
        <scheme val="minor"/>
      </rPr>
      <t xml:space="preserve">(Limit to </t>
    </r>
    <r>
      <rPr>
        <sz val="11"/>
        <color rgb="FFFF0000"/>
        <rFont val="Calibri"/>
        <family val="2"/>
        <scheme val="minor"/>
      </rPr>
      <t>ONE sentence</t>
    </r>
    <r>
      <rPr>
        <sz val="11"/>
        <rFont val="Calibri"/>
        <family val="2"/>
        <scheme val="minor"/>
      </rPr>
      <t>)</t>
    </r>
  </si>
  <si>
    <t>Target Group(s) and Size</t>
  </si>
  <si>
    <t>Acres Affected (if this is an irrigation project)</t>
  </si>
  <si>
    <t>b. What is the maximum number of rebates/vouchers issued to a single participant?</t>
  </si>
  <si>
    <t xml:space="preserve">d. List any additional types of fixtures or devices, such as, but not limited to, a showerhead or faucet aerator that a participant may receive. </t>
  </si>
  <si>
    <t>Potable water from a utility at risk for saltwater intrusion based on elevated chloride levels in monitoring wells or within a Restricted Allocation Area (Section 3.2.1 of the Applicant’s Handbook for Water Use Permit Applications)</t>
  </si>
  <si>
    <t>Potable water from a utility not at risk for saltwater intrusion or in a Restricted Allocation Area</t>
  </si>
  <si>
    <t>Potable water, but not sure if the area is with a Restriction Allocation Area or at risk of saltwater intrusion (Specify the provider utility)</t>
  </si>
  <si>
    <t>Total Project Cost ($)</t>
  </si>
  <si>
    <t>Third-Party Match ($)</t>
  </si>
  <si>
    <t>Is the applicant receiving other funds for this project?</t>
  </si>
  <si>
    <r>
      <t>If yes, federal/state/private entity name(s):</t>
    </r>
    <r>
      <rPr>
        <sz val="11"/>
        <color theme="1"/>
        <rFont val="Calibri"/>
        <family val="2"/>
        <scheme val="minor"/>
      </rPr>
      <t xml:space="preserve"> </t>
    </r>
  </si>
  <si>
    <t>Project Hardware/Technology Items</t>
  </si>
  <si>
    <t>Cost per Item, Rebate, or Voucher</t>
  </si>
  <si>
    <r>
      <rPr>
        <b/>
        <sz val="14"/>
        <color rgb="FF0000FF"/>
        <rFont val="Calibri"/>
        <family val="2"/>
        <scheme val="minor"/>
      </rPr>
      <t xml:space="preserve">This tab contains two sections. 
The first section, "Estimated Water Savings for Common Indoor Efficiency Measures", </t>
    </r>
    <r>
      <rPr>
        <sz val="14"/>
        <color theme="1"/>
        <rFont val="Calibri"/>
        <family val="2"/>
        <scheme val="minor"/>
      </rPr>
      <t>has been created and preset for the most common indoor retrofit project types. You must use the default Current Use and Efficient Use rates for the items below unless you provide an explanation (and documentation) supporting your deviation from the defaults. Acceptance of deviated values is pending District staff review.</t>
    </r>
  </si>
  <si>
    <t>Number of homes/units affected by this project</t>
  </si>
  <si>
    <t>gal./flush</t>
  </si>
  <si>
    <t>gal./use</t>
  </si>
  <si>
    <t>gal./min.</t>
  </si>
  <si>
    <t>Clothes Washer</t>
  </si>
  <si>
    <t>Clothes Washer Savings</t>
  </si>
  <si>
    <t>Savings in million gallons per year</t>
  </si>
  <si>
    <t>mgy</t>
  </si>
  <si>
    <t xml:space="preserve">mgy  </t>
  </si>
  <si>
    <t>Briefly provide the basis for your Current Water Use estimate (e.g., metered data, water bills, zone use calculations).</t>
  </si>
  <si>
    <t>acres affected</t>
  </si>
  <si>
    <t>From table at right --&gt;</t>
  </si>
  <si>
    <t>If your project entails any of these items, you must use the savings % shown below.</t>
  </si>
  <si>
    <t>30% - 100%</t>
  </si>
  <si>
    <t>Savings for projects with more than one component (from the table above) cannot double-count or compound savings percentages.</t>
  </si>
  <si>
    <t>For projects with more than one component, use ONLY the savings associated with the highest savings percentage.</t>
  </si>
  <si>
    <t>As an example, if the upgraded system will have new efficient sprinkler heads and a new controller, only enter percent savings for</t>
  </si>
  <si>
    <t>the new controller (30%).</t>
  </si>
  <si>
    <t>and number of service years you enter.</t>
  </si>
  <si>
    <r>
      <rPr>
        <b/>
        <sz val="14"/>
        <color rgb="FF0000FF"/>
        <rFont val="Calibri"/>
        <family val="2"/>
        <scheme val="minor"/>
      </rPr>
      <t xml:space="preserve">Service Lives </t>
    </r>
    <r>
      <rPr>
        <sz val="11"/>
        <color theme="1"/>
        <rFont val="Calibri"/>
        <family val="2"/>
        <scheme val="minor"/>
      </rPr>
      <t xml:space="preserve">entered in this table </t>
    </r>
    <r>
      <rPr>
        <b/>
        <sz val="11"/>
        <color rgb="FF0000FF"/>
        <rFont val="Calibri"/>
        <family val="2"/>
        <scheme val="minor"/>
      </rPr>
      <t>MUST</t>
    </r>
    <r>
      <rPr>
        <sz val="11"/>
        <color theme="1"/>
        <rFont val="Calibri"/>
        <family val="2"/>
        <scheme val="minor"/>
      </rPr>
      <t xml:space="preserve"> come from one of the </t>
    </r>
    <r>
      <rPr>
        <b/>
        <u/>
        <sz val="11"/>
        <color rgb="FF0000FF"/>
        <rFont val="Calibri"/>
        <family val="2"/>
        <scheme val="minor"/>
      </rPr>
      <t>THREE</t>
    </r>
    <r>
      <rPr>
        <b/>
        <sz val="11"/>
        <color theme="1"/>
        <rFont val="Calibri"/>
        <family val="2"/>
        <scheme val="minor"/>
      </rPr>
      <t xml:space="preserve">  </t>
    </r>
    <r>
      <rPr>
        <sz val="11"/>
        <color theme="1"/>
        <rFont val="Calibri"/>
        <family val="2"/>
        <scheme val="minor"/>
      </rPr>
      <t>tables (below) if project items are included in one of those tables. You MUST use the shortest service life if your project includes more than one item on the list.</t>
    </r>
  </si>
  <si>
    <t>Annual Estimated Savings (mgy)
From Est. Wat. Save Tab</t>
  </si>
  <si>
    <r>
      <t xml:space="preserve">Service Life 
</t>
    </r>
    <r>
      <rPr>
        <b/>
        <sz val="11"/>
        <color theme="4" tint="-0.249977111117893"/>
        <rFont val="Calibri"/>
        <family val="2"/>
        <scheme val="minor"/>
      </rPr>
      <t>(in years, from tables below)</t>
    </r>
  </si>
  <si>
    <t>Total Project Gallons Saved per Day</t>
  </si>
  <si>
    <t>Total Gallons Saved over Service Life (MG)</t>
  </si>
  <si>
    <t>Tank-type High-efficiency Toilet</t>
  </si>
  <si>
    <t>High-efficiency Showerhead, SF</t>
  </si>
  <si>
    <t>Valve-type High-efficiency Toilet</t>
  </si>
  <si>
    <t>High-efficiency Urinal</t>
  </si>
  <si>
    <t>Service Life (Residential), in years</t>
  </si>
  <si>
    <t>Service Life  (Commercial), in years</t>
  </si>
  <si>
    <t>Service Life, in years</t>
  </si>
  <si>
    <t>Does any contractor or other affiliate of the applicant have a financial interest in this project, the property associated with this project, or with any party that may profit financially from this project?</t>
  </si>
  <si>
    <r>
      <t>Is the project part of your institution/facility’s conservation plan?</t>
    </r>
    <r>
      <rPr>
        <sz val="11"/>
        <color theme="1"/>
        <rFont val="Calibri"/>
        <family val="2"/>
        <scheme val="minor"/>
      </rPr>
      <t xml:space="preserve"> </t>
    </r>
  </si>
  <si>
    <r>
      <t>This is a State of Florida reimbursement program. The entire project scope is expected to be completed within the funding period, regardless of amount awarded. There is no guarantee the applicant will be awarded the amount requested. Are budgeted funds available to pay for the entire scope of the project?</t>
    </r>
    <r>
      <rPr>
        <sz val="11"/>
        <color theme="1"/>
        <rFont val="Calibri"/>
        <family val="2"/>
        <scheme val="minor"/>
      </rPr>
      <t xml:space="preserve">   </t>
    </r>
  </si>
  <si>
    <t xml:space="preserve">Does the applicant understand that if, for any reason, the project scope is not fulfilled to 100% completion as outlined in the statement of work, the funding amount will be reduced to match the original percentage of funding in the contract/purchase order based on the estimated project cost provided in the application? </t>
  </si>
  <si>
    <r>
      <t>Does the applicant understand that funds are only for expenses incurred or obligated during the funding period?</t>
    </r>
    <r>
      <rPr>
        <sz val="11"/>
        <color theme="1"/>
        <rFont val="Calibri"/>
        <family val="2"/>
        <scheme val="minor"/>
      </rPr>
      <t xml:space="preserve"> </t>
    </r>
  </si>
  <si>
    <t>Is the applicant a REDI Community?</t>
  </si>
  <si>
    <t>Is the applicant willing to host educational/demonstration activities highlighting the project site at reasonable times and under reasonable conditions?  
Your answer will not affect your project's eligibility or review.</t>
  </si>
  <si>
    <t>There are EIGHT tabs (listed to the right), SEVEN of which require data input from you.</t>
  </si>
  <si>
    <t>Gray cells will self calculate. They cannot accept user inputs.</t>
  </si>
  <si>
    <t>On each tab, start at the top and work to the bottom until you reach the following message:</t>
  </si>
  <si>
    <r>
      <t>a. How many rebates or vouchers in total will be issued within the funding period</t>
    </r>
    <r>
      <rPr>
        <b/>
        <vertAlign val="superscript"/>
        <sz val="14"/>
        <rFont val="Calibri"/>
        <family val="2"/>
        <scheme val="minor"/>
      </rPr>
      <t>1</t>
    </r>
    <r>
      <rPr>
        <b/>
        <sz val="11"/>
        <color rgb="FF000000"/>
        <rFont val="Calibri"/>
        <family val="2"/>
        <scheme val="minor"/>
      </rPr>
      <t>?</t>
    </r>
  </si>
  <si>
    <t>Briefly explain the basis for your Post-project Water Use estimate.</t>
  </si>
  <si>
    <t>Estimated Post-project Water Use</t>
  </si>
  <si>
    <r>
      <rPr>
        <b/>
        <sz val="14"/>
        <color rgb="FF0000FF"/>
        <rFont val="Calibri"/>
        <family val="2"/>
        <scheme val="minor"/>
      </rPr>
      <t>Total Cost</t>
    </r>
    <r>
      <rPr>
        <b/>
        <sz val="11"/>
        <color rgb="FF0000FF"/>
        <rFont val="Calibri"/>
        <family val="2"/>
        <scheme val="minor"/>
      </rPr>
      <t xml:space="preserve"> </t>
    </r>
    <r>
      <rPr>
        <sz val="11"/>
        <color theme="1"/>
        <rFont val="Calibri"/>
        <family val="2"/>
        <scheme val="minor"/>
      </rPr>
      <t xml:space="preserve">per item MUST match costs presented in Tab 4 (Project Budget). </t>
    </r>
  </si>
  <si>
    <r>
      <rPr>
        <b/>
        <sz val="14"/>
        <color rgb="FF0000FF"/>
        <rFont val="Calibri"/>
        <family val="2"/>
        <scheme val="minor"/>
      </rPr>
      <t>Administrative or Other In-Kind Service Costs</t>
    </r>
    <r>
      <rPr>
        <sz val="14"/>
        <color rgb="FF0000FF"/>
        <rFont val="Calibri"/>
        <family val="2"/>
        <scheme val="minor"/>
      </rPr>
      <t xml:space="preserve"> </t>
    </r>
    <r>
      <rPr>
        <sz val="11"/>
        <color theme="1"/>
        <rFont val="Calibri"/>
        <family val="2"/>
        <scheme val="minor"/>
      </rPr>
      <t>get embedded into the cost of the largest (most costly) item. Refer back to Tab 4 (Project Budget).</t>
    </r>
  </si>
  <si>
    <t>Cost  Effectiveness ($/kgal)</t>
  </si>
  <si>
    <t>You have reached the end of the application. 
Go back and check that all required information has been entered.
It is recommended you review all inputs on all tabs.</t>
  </si>
  <si>
    <t>Zip Code</t>
  </si>
  <si>
    <r>
      <t xml:space="preserve">c. How many dwelling units/facilities will this program attempt to reach </t>
    </r>
    <r>
      <rPr>
        <b/>
        <u/>
        <sz val="11"/>
        <color rgb="FF0000FF"/>
        <rFont val="Calibri"/>
        <family val="2"/>
        <scheme val="minor"/>
      </rPr>
      <t>at a minimum</t>
    </r>
    <r>
      <rPr>
        <b/>
        <sz val="11"/>
        <color rgb="FF000000"/>
        <rFont val="Calibri"/>
        <family val="2"/>
        <scheme val="minor"/>
      </rPr>
      <t xml:space="preserve"> during the funding period</t>
    </r>
    <r>
      <rPr>
        <b/>
        <vertAlign val="superscript"/>
        <sz val="14"/>
        <rFont val="Calibri"/>
        <family val="2"/>
        <scheme val="minor"/>
      </rPr>
      <t>2, 3</t>
    </r>
    <r>
      <rPr>
        <b/>
        <sz val="11"/>
        <color rgb="FF000000"/>
        <rFont val="Calibri"/>
        <family val="2"/>
        <scheme val="minor"/>
      </rPr>
      <t>?  This should be equal to a./b. above.</t>
    </r>
  </si>
  <si>
    <t>The gray cells above will auto-populate as you provide inputs elsewhere within this application.</t>
  </si>
  <si>
    <r>
      <rPr>
        <b/>
        <sz val="14"/>
        <color rgb="FF0000FF"/>
        <rFont val="Calibri"/>
        <family val="2"/>
        <scheme val="minor"/>
      </rPr>
      <t xml:space="preserve">The second section, "Estimated Water Savings Explanation for Other Conservation Project Types", </t>
    </r>
    <r>
      <rPr>
        <sz val="14"/>
        <color theme="1"/>
        <rFont val="Calibri"/>
        <family val="2"/>
        <scheme val="minor"/>
      </rPr>
      <t>has been created for water use efficiency improvement projects using hardware in addition to, or instead of, the fixtures and appliances in Section 1.</t>
    </r>
  </si>
  <si>
    <t>If applicable, provide the Irrigation Ordinance number</t>
  </si>
  <si>
    <t xml:space="preserve">Long-Form Project Description
(Scope of the Project)
Include: 
Item(s) to be purchased/installed/distributed and quantities of each  
</t>
  </si>
  <si>
    <r>
      <t xml:space="preserve">Project Description 
</t>
    </r>
    <r>
      <rPr>
        <sz val="11"/>
        <color rgb="FF000000"/>
        <rFont val="Calibri"/>
        <family val="2"/>
        <scheme val="minor"/>
      </rPr>
      <t xml:space="preserve">Short Form (Say it all  </t>
    </r>
    <r>
      <rPr>
        <sz val="11"/>
        <color rgb="FFFF0000"/>
        <rFont val="Calibri"/>
        <family val="2"/>
        <scheme val="minor"/>
      </rPr>
      <t>THREE sentences</t>
    </r>
    <r>
      <rPr>
        <sz val="11"/>
        <color rgb="FF000000"/>
        <rFont val="Calibri"/>
        <family val="2"/>
        <scheme val="minor"/>
      </rPr>
      <t xml:space="preserve"> or less)</t>
    </r>
  </si>
  <si>
    <r>
      <rPr>
        <b/>
        <sz val="16"/>
        <color rgb="FF0000FF"/>
        <rFont val="Calibri"/>
        <family val="2"/>
        <scheme val="minor"/>
      </rPr>
      <t xml:space="preserve">Excel Tip: </t>
    </r>
    <r>
      <rPr>
        <sz val="14"/>
        <color theme="1"/>
        <rFont val="Calibri"/>
        <family val="2"/>
        <scheme val="minor"/>
      </rPr>
      <t xml:space="preserve">You can begin a new paragraph within a cell by holding down the </t>
    </r>
    <r>
      <rPr>
        <b/>
        <sz val="14"/>
        <color rgb="FF0000FF"/>
        <rFont val="Calibri"/>
        <family val="2"/>
        <scheme val="minor"/>
      </rPr>
      <t>Alt key and hitting Enter</t>
    </r>
    <r>
      <rPr>
        <sz val="14"/>
        <color theme="1"/>
        <rFont val="Calibri"/>
        <family val="2"/>
        <scheme val="minor"/>
      </rPr>
      <t xml:space="preserve"> (return).</t>
    </r>
  </si>
  <si>
    <t>User Inputs in to Yellow cells.</t>
  </si>
  <si>
    <t>LEED for New Construction</t>
  </si>
  <si>
    <t>FTE</t>
  </si>
  <si>
    <t>Student/Visitor</t>
  </si>
  <si>
    <t>Retail Cust.</t>
  </si>
  <si>
    <t>Female</t>
  </si>
  <si>
    <t>Urinal</t>
  </si>
  <si>
    <t>Male</t>
  </si>
  <si>
    <t>Lav. Faucet</t>
  </si>
  <si>
    <t>Kit. Faucet</t>
  </si>
  <si>
    <t>Current use</t>
  </si>
  <si>
    <t>Students/ Visitors</t>
  </si>
  <si>
    <t>FlowRate</t>
  </si>
  <si>
    <t>Total Uses/Day</t>
  </si>
  <si>
    <t>Total Use/Day</t>
  </si>
  <si>
    <t>Use/Year (gals)</t>
  </si>
  <si>
    <t>Service Life Use</t>
  </si>
  <si>
    <t>-</t>
  </si>
  <si>
    <t>Totals</t>
  </si>
  <si>
    <t>Efficient use</t>
  </si>
  <si>
    <t>Annual Savings</t>
  </si>
  <si>
    <t>Full-Time Staff on site</t>
  </si>
  <si>
    <t>Students/Visitors/Day</t>
  </si>
  <si>
    <t>Retail Customers/Day</t>
  </si>
  <si>
    <t>Commercial Project Inputs</t>
  </si>
  <si>
    <t>https://www.usgbc.org/credits/new-construction-existing-buildings-commercial-interiors-core-and-shell-schools-new-constr-3</t>
  </si>
  <si>
    <t>Table 1. Default Occupancy Numbers</t>
  </si>
  <si>
    <t>Gross square feet per occupant</t>
  </si>
  <si>
    <t>Gross square meters per occupant</t>
  </si>
  <si>
    <t>Employees</t>
  </si>
  <si>
    <t>Transients</t>
  </si>
  <si>
    <t>General office</t>
  </si>
  <si>
    <t>Retail, general</t>
  </si>
  <si>
    <t>Retail or service (e.g., financial, auto)</t>
  </si>
  <si>
    <t>Restaurant</t>
  </si>
  <si>
    <t>Grocery store</t>
  </si>
  <si>
    <t>Medical office</t>
  </si>
  <si>
    <t>R&amp;D or laboratory</t>
  </si>
  <si>
    <t>Warehouse, distribution</t>
  </si>
  <si>
    <t>Warehouse, storage</t>
  </si>
  <si>
    <t>Hotel</t>
  </si>
  <si>
    <t>Educational, daycare</t>
  </si>
  <si>
    <t>Educational, K–12</t>
  </si>
  <si>
    <t>Educational, postsecondary</t>
  </si>
  <si>
    <t>https://www.usgbc.org/sites/default/files/CS%20Default%20Occupancy%20Appendix.pdf</t>
  </si>
  <si>
    <t>The average size of buildings constructed before 1960 (26% of the commercial building stock) is 12,000 square feet; buildings constructed between 1960 and 1999 (55%) average 16,300 square feet; and buildings constructed in the 2000s (18%) average 19,000 square feet.</t>
  </si>
  <si>
    <t>Average size of new commercial buildings in United States</t>
  </si>
  <si>
    <t>https://www.eia.gov/todayinenergy/detail.php?id=21152#</t>
  </si>
  <si>
    <t>SOURCE: U.S. Department of Education, National Center for Education Statistics. (2019). Digest of Education Statistics, 2018 (NCES 2020-009), Chapter 2.</t>
  </si>
  <si>
    <t>The average class size in 2011–12 was 21.2 pupils for public elementary schools and 26.8 pupils for public secondary schools.</t>
  </si>
  <si>
    <t>Florida</t>
  </si>
  <si>
    <t>High</t>
  </si>
  <si>
    <t>Middle</t>
  </si>
  <si>
    <t>Primary</t>
  </si>
  <si>
    <t>Average public school size (mean number of students per school), by instructional level and by state: School year 1999-2000</t>
  </si>
  <si>
    <t>https://nces.ed.gov/pubs2001/overview/table05.asp</t>
  </si>
  <si>
    <t>Student/ Visitor</t>
  </si>
  <si>
    <t xml:space="preserve"> Commercial Urinal</t>
  </si>
  <si>
    <t>Commercial Shower</t>
  </si>
  <si>
    <t>WC_Urban_CFP_Application_COMMERCIAL_REAL-Right.xlsx</t>
  </si>
  <si>
    <t>For 2023 and beyond</t>
  </si>
  <si>
    <t>Femaile</t>
  </si>
  <si>
    <t>Units</t>
  </si>
  <si>
    <t>Uses/Day</t>
  </si>
  <si>
    <t>Number of Urinals</t>
  </si>
  <si>
    <t>Number of Faucets</t>
  </si>
  <si>
    <t>Number of Showers</t>
  </si>
  <si>
    <t>Days of Operation /Year</t>
  </si>
  <si>
    <t>*  If unknown for your area, visit U.S. Census Quick Facts 
    for your county, or use Florida default of 2.64.</t>
  </si>
  <si>
    <t>* Persons Per Home</t>
  </si>
  <si>
    <r>
      <rPr>
        <b/>
        <u/>
        <sz val="11"/>
        <color rgb="FF0000FF"/>
        <rFont val="Calibri"/>
        <family val="2"/>
        <scheme val="minor"/>
      </rPr>
      <t>Commercial</t>
    </r>
    <r>
      <rPr>
        <b/>
        <u/>
        <sz val="11"/>
        <color theme="1"/>
        <rFont val="Calibri"/>
        <family val="2"/>
        <scheme val="minor"/>
      </rPr>
      <t xml:space="preserve"> Project Inputs</t>
    </r>
  </si>
  <si>
    <r>
      <rPr>
        <b/>
        <u/>
        <sz val="11"/>
        <color rgb="FF0000FF"/>
        <rFont val="Calibri"/>
        <family val="2"/>
        <scheme val="minor"/>
      </rPr>
      <t>Residential</t>
    </r>
    <r>
      <rPr>
        <b/>
        <u/>
        <sz val="11"/>
        <color theme="1"/>
        <rFont val="Calibri"/>
        <family val="2"/>
        <scheme val="minor"/>
      </rPr>
      <t xml:space="preserve"> Project Inputs</t>
    </r>
  </si>
  <si>
    <t>Number of Toilets</t>
  </si>
  <si>
    <t>Estimate number of days of use per year.</t>
  </si>
  <si>
    <t>For All in Project</t>
  </si>
  <si>
    <t>Assumptions:</t>
  </si>
  <si>
    <t>Total # of toilets in project installed 1/3 Male restrooms, 2/3 Female Restrooms</t>
  </si>
  <si>
    <t>2/3 of Male uses go to urinals. If urinals not installed, urinal savings not applied.</t>
  </si>
  <si>
    <t>No accounting for Male restrooms with only toilets (savings for these will be short of actual).</t>
  </si>
  <si>
    <t xml:space="preserve">   -Some male use will fall to toilets; other locations may only have replaced toiets will unaffected urinal use.</t>
  </si>
  <si>
    <t>Standard Defaults</t>
  </si>
  <si>
    <t>Each Unit</t>
  </si>
  <si>
    <t>High-efficiency Faucet Aerators</t>
  </si>
  <si>
    <t>Commercial Lav. Faucet Aerators</t>
  </si>
  <si>
    <t>High-efficiency Dishwasher, MF</t>
  </si>
  <si>
    <t>Turf Replacement</t>
  </si>
  <si>
    <t>System Audit (schedule change only)</t>
  </si>
  <si>
    <t xml:space="preserve">EX. 100 Toilets would be 33 Male; 67 Female. </t>
  </si>
  <si>
    <t>for     Each</t>
  </si>
  <si>
    <t>Each female toilet gets 20 uses per day.</t>
  </si>
  <si>
    <t>Each male urinal gets used 13 x per day.</t>
  </si>
  <si>
    <t>Each male toilet gets used 7 x per day.</t>
  </si>
  <si>
    <t># of</t>
  </si>
  <si>
    <t>20 uses is a guesses, but will be consistent for all projecs.</t>
  </si>
  <si>
    <t>0.5 or 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</si>
</sst>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_(&quot;$&quot;* #,##0_);_(&quot;$&quot;* \(#,##0\);_(&quot;$&quot;* &quot;-&quot;??_);_(@_)"/>
    <numFmt numFmtId="168" formatCode="#,##0.0"/>
    <numFmt numFmtId="169" formatCode="0.0"/>
    <numFmt numFmtId="170" formatCode="_(* #,##0.0_);_(* \(#,##0.0\);_(* &quot;-&quot;??_);_(@_)"/>
  </numFmts>
  <fonts count="65" x14ac:knownFonts="1">
    <font>
      <sz val="11"/>
      <color theme="1"/>
      <name val="Calibri"/>
      <family val="2"/>
      <scheme val="minor"/>
    </font>
    <font>
      <b/>
      <sz val="10.5"/>
      <color rgb="FF000000"/>
      <name val="Book Antiqua"/>
      <family val="1"/>
    </font>
    <font>
      <b/>
      <sz val="10.5"/>
      <color theme="1"/>
      <name val="Book Antiqua"/>
      <family val="1"/>
    </font>
    <font>
      <sz val="10"/>
      <name val="Arial"/>
      <family val="2"/>
    </font>
    <font>
      <sz val="10"/>
      <name val="Arial"/>
      <family val="2"/>
    </font>
    <font>
      <b/>
      <sz val="10.5"/>
      <name val="Book Antiqua"/>
      <family val="1"/>
    </font>
    <font>
      <sz val="10.5"/>
      <color theme="1"/>
      <name val="Book Antiqua"/>
      <family val="1"/>
    </font>
    <font>
      <sz val="9"/>
      <color rgb="FF000000"/>
      <name val="Book Antiqua"/>
      <family val="1"/>
    </font>
    <font>
      <sz val="9"/>
      <name val="Book Antiqua"/>
      <family val="1"/>
    </font>
    <font>
      <sz val="9"/>
      <color theme="1"/>
      <name val="Book Antiqua"/>
      <family val="1"/>
    </font>
    <font>
      <sz val="11"/>
      <color theme="1"/>
      <name val="Calibri"/>
      <family val="2"/>
      <scheme val="minor"/>
    </font>
    <font>
      <b/>
      <sz val="11"/>
      <color theme="1"/>
      <name val="Calibri"/>
      <family val="2"/>
      <scheme val="minor"/>
    </font>
    <font>
      <b/>
      <sz val="10"/>
      <name val="Calibri"/>
      <family val="2"/>
      <scheme val="minor"/>
    </font>
    <font>
      <b/>
      <sz val="8"/>
      <name val="Calibri"/>
      <family val="2"/>
      <scheme val="minor"/>
    </font>
    <font>
      <b/>
      <sz val="9"/>
      <name val="Calibri"/>
      <family val="2"/>
      <scheme val="minor"/>
    </font>
    <font>
      <b/>
      <sz val="7"/>
      <name val="Calibri"/>
      <family val="2"/>
      <scheme val="minor"/>
    </font>
    <font>
      <sz val="10"/>
      <name val="Calibri"/>
      <family val="2"/>
      <scheme val="minor"/>
    </font>
    <font>
      <sz val="9"/>
      <name val="Calibri"/>
      <family val="2"/>
      <scheme val="minor"/>
    </font>
    <font>
      <sz val="16"/>
      <name val="Arial"/>
      <family val="2"/>
    </font>
    <font>
      <u/>
      <sz val="11"/>
      <color theme="10"/>
      <name val="Calibri"/>
      <family val="2"/>
      <scheme val="minor"/>
    </font>
    <font>
      <sz val="14"/>
      <color theme="1"/>
      <name val="Calibri"/>
      <family val="2"/>
      <scheme val="minor"/>
    </font>
    <font>
      <b/>
      <sz val="14"/>
      <color theme="1"/>
      <name val="Calibri"/>
      <family val="2"/>
      <scheme val="minor"/>
    </font>
    <font>
      <b/>
      <sz val="14"/>
      <color rgb="FF000000"/>
      <name val="Calibri"/>
      <family val="2"/>
      <scheme val="minor"/>
    </font>
    <font>
      <b/>
      <sz val="14"/>
      <color rgb="FFFF0000"/>
      <name val="Calibri"/>
      <family val="2"/>
      <scheme val="minor"/>
    </font>
    <font>
      <b/>
      <sz val="14"/>
      <color theme="0"/>
      <name val="Calibri"/>
      <family val="2"/>
      <scheme val="minor"/>
    </font>
    <font>
      <b/>
      <sz val="11"/>
      <color rgb="FF000000"/>
      <name val="Calibri"/>
      <family val="2"/>
      <scheme val="minor"/>
    </font>
    <font>
      <b/>
      <sz val="11"/>
      <color rgb="FF0000FF"/>
      <name val="Calibri"/>
      <family val="2"/>
      <scheme val="minor"/>
    </font>
    <font>
      <sz val="11"/>
      <color rgb="FF000000"/>
      <name val="Calibri"/>
      <family val="2"/>
      <scheme val="minor"/>
    </font>
    <font>
      <b/>
      <u/>
      <sz val="11"/>
      <color rgb="FF0000FF"/>
      <name val="Calibri"/>
      <family val="2"/>
      <scheme val="minor"/>
    </font>
    <font>
      <vertAlign val="superscript"/>
      <sz val="11"/>
      <color rgb="FF000000"/>
      <name val="Calibri"/>
      <family val="2"/>
      <scheme val="minor"/>
    </font>
    <font>
      <sz val="11"/>
      <name val="Calibri"/>
      <family val="2"/>
      <scheme val="minor"/>
    </font>
    <font>
      <b/>
      <sz val="11"/>
      <name val="Calibri"/>
      <family val="2"/>
      <scheme val="minor"/>
    </font>
    <font>
      <sz val="10"/>
      <color theme="4" tint="-0.249977111117893"/>
      <name val="Arial"/>
      <family val="2"/>
    </font>
    <font>
      <sz val="9"/>
      <name val="Calibri"/>
      <family val="2"/>
    </font>
    <font>
      <sz val="10"/>
      <name val="Calibri"/>
      <family val="2"/>
    </font>
    <font>
      <u/>
      <sz val="10"/>
      <color rgb="FF0563C1"/>
      <name val="Calibri"/>
      <family val="2"/>
    </font>
    <font>
      <b/>
      <sz val="10"/>
      <name val="Tahoma"/>
      <family val="2"/>
    </font>
    <font>
      <b/>
      <u/>
      <sz val="11"/>
      <color theme="1"/>
      <name val="Calibri"/>
      <family val="2"/>
      <scheme val="minor"/>
    </font>
    <font>
      <b/>
      <sz val="10"/>
      <name val="Arial"/>
      <family val="2"/>
    </font>
    <font>
      <u/>
      <sz val="10"/>
      <name val="Tahoma"/>
      <family val="2"/>
    </font>
    <font>
      <b/>
      <sz val="8"/>
      <name val="Arial"/>
      <family val="2"/>
    </font>
    <font>
      <sz val="11"/>
      <name val="Tahoma"/>
      <family val="2"/>
    </font>
    <font>
      <b/>
      <u/>
      <sz val="10"/>
      <name val="Tahoma"/>
      <family val="2"/>
    </font>
    <font>
      <b/>
      <sz val="11"/>
      <color theme="4" tint="-0.249977111117893"/>
      <name val="Calibri"/>
      <family val="2"/>
      <scheme val="minor"/>
    </font>
    <font>
      <sz val="18"/>
      <color rgb="FFFF0000"/>
      <name val="Calibri"/>
      <family val="2"/>
      <scheme val="minor"/>
    </font>
    <font>
      <b/>
      <sz val="14"/>
      <color rgb="FF0000FF"/>
      <name val="Calibri"/>
      <family val="2"/>
      <scheme val="minor"/>
    </font>
    <font>
      <sz val="14"/>
      <color rgb="FF0000FF"/>
      <name val="Calibri"/>
      <family val="2"/>
      <scheme val="minor"/>
    </font>
    <font>
      <b/>
      <sz val="10"/>
      <color theme="1"/>
      <name val="Calibri"/>
      <family val="2"/>
    </font>
    <font>
      <b/>
      <sz val="14"/>
      <color theme="0"/>
      <name val="Arial"/>
      <family val="2"/>
    </font>
    <font>
      <b/>
      <sz val="11"/>
      <name val="Arial"/>
      <family val="2"/>
    </font>
    <font>
      <b/>
      <sz val="12"/>
      <color rgb="FF000000"/>
      <name val="Calibri"/>
      <family val="2"/>
      <scheme val="minor"/>
    </font>
    <font>
      <sz val="12"/>
      <name val="Calibri"/>
      <family val="2"/>
      <scheme val="minor"/>
    </font>
    <font>
      <b/>
      <sz val="12"/>
      <color theme="1"/>
      <name val="Calibri"/>
      <family val="2"/>
      <scheme val="minor"/>
    </font>
    <font>
      <b/>
      <sz val="18"/>
      <name val="Tahoma"/>
      <family val="2"/>
    </font>
    <font>
      <sz val="11"/>
      <color rgb="FFFF0000"/>
      <name val="Calibri"/>
      <family val="2"/>
      <scheme val="minor"/>
    </font>
    <font>
      <b/>
      <vertAlign val="superscript"/>
      <sz val="14"/>
      <name val="Calibri"/>
      <family val="2"/>
      <scheme val="minor"/>
    </font>
    <font>
      <b/>
      <sz val="16"/>
      <color rgb="FF0000FF"/>
      <name val="Calibri"/>
      <family val="2"/>
      <scheme val="minor"/>
    </font>
    <font>
      <b/>
      <sz val="10"/>
      <color rgb="FF000000"/>
      <name val="Times New Roman"/>
      <family val="1"/>
    </font>
    <font>
      <sz val="12"/>
      <color rgb="FF212529"/>
      <name val="Arial"/>
      <family val="2"/>
    </font>
    <font>
      <sz val="18"/>
      <color rgb="FF333333"/>
      <name val="Arial"/>
      <family val="2"/>
    </font>
    <font>
      <sz val="13.2"/>
      <color rgb="FF000000"/>
      <name val="Arial"/>
      <family val="2"/>
    </font>
    <font>
      <sz val="10"/>
      <color theme="1"/>
      <name val="Arial"/>
      <family val="2"/>
    </font>
    <font>
      <b/>
      <sz val="10"/>
      <color rgb="FFFFFFFF"/>
      <name val="Arial"/>
      <family val="2"/>
    </font>
    <font>
      <b/>
      <sz val="12"/>
      <color rgb="FF000000"/>
      <name val="Arial"/>
      <family val="2"/>
    </font>
    <font>
      <b/>
      <sz val="18"/>
      <color rgb="FF0000FF"/>
      <name val="Calibri"/>
      <family val="2"/>
      <scheme val="minor"/>
    </font>
  </fonts>
  <fills count="27">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CDACE6"/>
        <bgColor indexed="64"/>
      </patternFill>
    </fill>
    <fill>
      <patternFill patternType="solid">
        <fgColor rgb="FFF5BCB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00FF"/>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FF"/>
        <bgColor indexed="64"/>
      </patternFill>
    </fill>
    <fill>
      <patternFill patternType="solid">
        <fgColor rgb="FF99CCCC"/>
        <bgColor indexed="64"/>
      </patternFill>
    </fill>
    <fill>
      <patternFill patternType="solid">
        <fgColor rgb="FF000000"/>
        <bgColor indexed="64"/>
      </patternFill>
    </fill>
    <fill>
      <patternFill patternType="solid">
        <fgColor theme="0"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thin">
        <color indexed="64"/>
      </bottom>
      <diagonal/>
    </border>
  </borders>
  <cellStyleXfs count="9">
    <xf numFmtId="0" fontId="0" fillId="0" borderId="0"/>
    <xf numFmtId="0" fontId="3" fillId="0" borderId="0" applyNumberFormat="0" applyFill="0" applyBorder="0" applyAlignment="0" applyProtection="0"/>
    <xf numFmtId="0" fontId="4" fillId="0" borderId="0"/>
    <xf numFmtId="0" fontId="4" fillId="0" borderId="0" applyNumberForma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3" fillId="0" borderId="0"/>
    <xf numFmtId="0" fontId="3" fillId="0" borderId="0" applyNumberFormat="0" applyFill="0" applyBorder="0" applyAlignment="0" applyProtection="0"/>
  </cellStyleXfs>
  <cellXfs count="605">
    <xf numFmtId="0" fontId="0" fillId="0" borderId="0" xfId="0"/>
    <xf numFmtId="0" fontId="3" fillId="0" borderId="0" xfId="1"/>
    <xf numFmtId="0" fontId="6" fillId="0" borderId="1" xfId="0" applyFont="1" applyBorder="1"/>
    <xf numFmtId="0" fontId="6" fillId="0" borderId="1" xfId="0" applyFont="1" applyBorder="1" applyAlignment="1">
      <alignment horizontal="center" vertical="center"/>
    </xf>
    <xf numFmtId="0" fontId="0" fillId="0" borderId="0" xfId="0" applyAlignment="1">
      <alignment wrapText="1"/>
    </xf>
    <xf numFmtId="0" fontId="5" fillId="2" borderId="7" xfId="0" applyFont="1" applyFill="1" applyBorder="1" applyAlignment="1">
      <alignment horizontal="center" vertical="center" textRotation="255"/>
    </xf>
    <xf numFmtId="0" fontId="8" fillId="2" borderId="6" xfId="0" applyFont="1" applyFill="1" applyBorder="1" applyAlignment="1">
      <alignment horizontal="left" vertical="center" textRotation="255" wrapText="1"/>
    </xf>
    <xf numFmtId="0" fontId="9" fillId="0" borderId="0" xfId="0" applyFont="1" applyBorder="1" applyAlignment="1">
      <alignment horizontal="left" vertical="center" wrapText="1"/>
    </xf>
    <xf numFmtId="0" fontId="1" fillId="3" borderId="7"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xf>
    <xf numFmtId="0" fontId="7" fillId="4"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1" fillId="5" borderId="7"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7" fillId="6" borderId="6"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7" fillId="7" borderId="6" xfId="0" applyFont="1" applyFill="1" applyBorder="1" applyAlignment="1">
      <alignment horizontal="left" vertical="center" wrapText="1"/>
    </xf>
    <xf numFmtId="0" fontId="1" fillId="6"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7" fillId="8" borderId="6" xfId="0" applyFont="1" applyFill="1" applyBorder="1" applyAlignment="1">
      <alignment horizontal="left" vertical="center" wrapText="1"/>
    </xf>
    <xf numFmtId="0" fontId="1" fillId="9" borderId="7"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7" fillId="9" borderId="6" xfId="0" applyFont="1" applyFill="1" applyBorder="1" applyAlignment="1">
      <alignment horizontal="left" vertical="center" wrapText="1"/>
    </xf>
    <xf numFmtId="0" fontId="8" fillId="9" borderId="6" xfId="0" applyFont="1" applyFill="1" applyBorder="1" applyAlignment="1">
      <alignment horizontal="left" vertical="center" wrapText="1"/>
    </xf>
    <xf numFmtId="0" fontId="5" fillId="2" borderId="1" xfId="0" applyFont="1" applyFill="1" applyBorder="1" applyAlignment="1">
      <alignment horizontal="center" vertical="center" textRotation="255"/>
    </xf>
    <xf numFmtId="0" fontId="5" fillId="9"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0" borderId="0" xfId="1" applyFont="1"/>
    <xf numFmtId="0" fontId="3" fillId="0" borderId="0" xfId="1" applyFont="1" applyAlignment="1">
      <alignment wrapText="1"/>
    </xf>
    <xf numFmtId="0" fontId="1" fillId="4" borderId="5" xfId="0" applyFont="1" applyFill="1" applyBorder="1" applyAlignment="1">
      <alignment horizontal="center" vertical="center"/>
    </xf>
    <xf numFmtId="0" fontId="1" fillId="9"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6" fillId="11"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3" fillId="0" borderId="0" xfId="1" applyFont="1" applyBorder="1" applyAlignment="1">
      <alignment vertical="top" wrapText="1"/>
    </xf>
    <xf numFmtId="0" fontId="17" fillId="11" borderId="1" xfId="0" applyFont="1" applyFill="1" applyBorder="1" applyAlignment="1">
      <alignment horizontal="center" vertical="center" wrapText="1"/>
    </xf>
    <xf numFmtId="0" fontId="3" fillId="0" borderId="1" xfId="1" applyFont="1" applyBorder="1" applyAlignment="1">
      <alignment wrapText="1"/>
    </xf>
    <xf numFmtId="0" fontId="18" fillId="0" borderId="0" xfId="1" applyFont="1"/>
    <xf numFmtId="0" fontId="3" fillId="0" borderId="1" xfId="1" applyFont="1" applyBorder="1" applyAlignment="1">
      <alignment vertical="center" wrapText="1"/>
    </xf>
    <xf numFmtId="0" fontId="3" fillId="0" borderId="0" xfId="1" applyAlignment="1">
      <alignment vertical="center"/>
    </xf>
    <xf numFmtId="0" fontId="3" fillId="3" borderId="0" xfId="1" applyFill="1"/>
    <xf numFmtId="0" fontId="3" fillId="0" borderId="9" xfId="1" applyFont="1" applyBorder="1" applyAlignment="1">
      <alignment vertical="top" wrapText="1"/>
    </xf>
    <xf numFmtId="0" fontId="3" fillId="3" borderId="9" xfId="1" applyFont="1" applyFill="1" applyBorder="1" applyAlignment="1">
      <alignment vertical="top" wrapText="1"/>
    </xf>
    <xf numFmtId="0" fontId="6" fillId="0" borderId="0" xfId="0" applyFont="1" applyBorder="1"/>
    <xf numFmtId="0" fontId="6" fillId="0" borderId="0" xfId="0" applyFont="1" applyBorder="1" applyAlignment="1">
      <alignment horizontal="center" vertical="center"/>
    </xf>
    <xf numFmtId="0" fontId="3" fillId="0" borderId="1" xfId="1" applyBorder="1" applyAlignment="1">
      <alignment wrapText="1"/>
    </xf>
    <xf numFmtId="167" fontId="3" fillId="0" borderId="1" xfId="1" applyNumberFormat="1" applyBorder="1" applyAlignment="1">
      <alignment wrapText="1"/>
    </xf>
    <xf numFmtId="0" fontId="3" fillId="0" borderId="0" xfId="1" applyAlignment="1">
      <alignment wrapText="1"/>
    </xf>
    <xf numFmtId="0" fontId="3" fillId="0" borderId="9" xfId="1" applyFont="1" applyBorder="1" applyAlignment="1">
      <alignment vertical="center" wrapText="1"/>
    </xf>
    <xf numFmtId="0" fontId="3" fillId="0" borderId="9" xfId="1" applyFont="1" applyBorder="1" applyAlignment="1">
      <alignment horizontal="center" vertical="center" wrapText="1"/>
    </xf>
    <xf numFmtId="167" fontId="3" fillId="0" borderId="9" xfId="1" applyNumberFormat="1" applyFont="1" applyBorder="1" applyAlignment="1">
      <alignment horizontal="center" vertical="center" wrapText="1"/>
    </xf>
    <xf numFmtId="14" fontId="3" fillId="0" borderId="9" xfId="1" applyNumberFormat="1" applyFont="1" applyBorder="1" applyAlignment="1">
      <alignment horizontal="center" vertical="center"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5" applyNumberFormat="1" applyFont="1" applyBorder="1" applyAlignment="1">
      <alignment horizontal="center" vertical="center" wrapText="1"/>
    </xf>
    <xf numFmtId="0" fontId="11" fillId="0" borderId="0" xfId="0" applyFont="1" applyAlignment="1">
      <alignment horizontal="center" vertical="center"/>
    </xf>
    <xf numFmtId="0" fontId="20" fillId="0" borderId="0" xfId="0" applyFont="1" applyAlignment="1">
      <alignment vertical="center"/>
    </xf>
    <xf numFmtId="0" fontId="0" fillId="0" borderId="0" xfId="0" applyFont="1" applyAlignment="1">
      <alignment vertical="center"/>
    </xf>
    <xf numFmtId="0" fontId="20" fillId="0" borderId="0" xfId="0" applyFont="1" applyAlignment="1">
      <alignment horizontal="left" vertical="center"/>
    </xf>
    <xf numFmtId="0" fontId="22" fillId="3" borderId="0"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23" fillId="0" borderId="0" xfId="0" applyFont="1" applyAlignment="1">
      <alignment vertical="center"/>
    </xf>
    <xf numFmtId="0" fontId="25" fillId="3" borderId="1" xfId="0" applyFont="1" applyFill="1" applyBorder="1" applyAlignment="1">
      <alignment horizontal="center" vertical="center" wrapText="1"/>
    </xf>
    <xf numFmtId="0" fontId="11" fillId="0" borderId="0" xfId="0" applyFont="1" applyAlignment="1">
      <alignment vertical="center" wrapText="1"/>
    </xf>
    <xf numFmtId="0" fontId="0" fillId="0" borderId="0" xfId="0" applyFont="1" applyAlignment="1">
      <alignment horizontal="center" vertical="center"/>
    </xf>
    <xf numFmtId="0" fontId="11" fillId="0" borderId="0" xfId="0" applyFont="1" applyAlignment="1">
      <alignment vertical="center"/>
    </xf>
    <xf numFmtId="0" fontId="25" fillId="0" borderId="0" xfId="0" applyFont="1" applyAlignment="1">
      <alignment horizontal="justify" vertical="center"/>
    </xf>
    <xf numFmtId="0" fontId="0" fillId="0" borderId="0" xfId="0" applyFont="1" applyAlignment="1">
      <alignment horizontal="left" vertical="center"/>
    </xf>
    <xf numFmtId="0" fontId="25" fillId="3" borderId="7" xfId="0" applyFont="1" applyFill="1" applyBorder="1" applyAlignment="1">
      <alignment horizontal="center" vertical="center" wrapText="1"/>
    </xf>
    <xf numFmtId="0" fontId="25" fillId="15" borderId="7" xfId="0" applyFont="1" applyFill="1" applyBorder="1" applyAlignment="1">
      <alignment horizontal="center" vertical="center" wrapText="1"/>
    </xf>
    <xf numFmtId="0" fontId="0" fillId="0" borderId="0" xfId="0" applyFont="1" applyAlignment="1">
      <alignment horizontal="left" vertical="center" wrapText="1"/>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left" vertical="center" wrapText="1"/>
    </xf>
    <xf numFmtId="164" fontId="0" fillId="9" borderId="1" xfId="0" applyNumberFormat="1" applyFont="1" applyFill="1" applyBorder="1" applyAlignment="1">
      <alignment horizontal="center" vertical="center"/>
    </xf>
    <xf numFmtId="0" fontId="0" fillId="0" borderId="0" xfId="0" applyFont="1" applyBorder="1" applyAlignment="1">
      <alignment vertical="center"/>
    </xf>
    <xf numFmtId="0" fontId="0" fillId="0" borderId="10" xfId="0" applyFont="1" applyBorder="1" applyAlignment="1">
      <alignment vertical="center" wrapText="1"/>
    </xf>
    <xf numFmtId="0" fontId="3" fillId="10" borderId="1" xfId="1" applyFont="1" applyFill="1" applyBorder="1" applyAlignment="1">
      <alignment horizontal="center" vertical="center" wrapText="1"/>
    </xf>
    <xf numFmtId="0" fontId="32" fillId="10" borderId="1" xfId="1" applyFont="1" applyFill="1" applyBorder="1" applyAlignment="1">
      <alignment horizontal="center" vertical="center" wrapText="1"/>
    </xf>
    <xf numFmtId="0" fontId="3" fillId="0" borderId="0" xfId="1" applyFont="1" applyBorder="1" applyAlignment="1">
      <alignment vertical="center" wrapText="1"/>
    </xf>
    <xf numFmtId="0" fontId="3" fillId="0" borderId="0" xfId="1" applyFont="1" applyBorder="1" applyAlignment="1">
      <alignment horizontal="center" vertical="center" wrapText="1"/>
    </xf>
    <xf numFmtId="164" fontId="3" fillId="0" borderId="0" xfId="1" applyNumberFormat="1" applyFont="1" applyBorder="1" applyAlignment="1">
      <alignment horizontal="center" vertical="center" wrapText="1"/>
    </xf>
    <xf numFmtId="165" fontId="3" fillId="0" borderId="0" xfId="5" applyNumberFormat="1" applyFont="1" applyBorder="1" applyAlignment="1">
      <alignment horizontal="center" vertical="center" wrapText="1"/>
    </xf>
    <xf numFmtId="0" fontId="33" fillId="0" borderId="1" xfId="1" quotePrefix="1" applyFont="1" applyFill="1" applyBorder="1" applyAlignment="1">
      <alignment vertical="center"/>
    </xf>
    <xf numFmtId="0" fontId="33" fillId="0" borderId="1" xfId="1" applyFont="1" applyFill="1" applyBorder="1" applyAlignment="1">
      <alignment horizontal="center" vertical="center"/>
    </xf>
    <xf numFmtId="0" fontId="34" fillId="0" borderId="1" xfId="0" applyFont="1" applyFill="1" applyBorder="1" applyAlignment="1">
      <alignment vertical="center" wrapText="1"/>
    </xf>
    <xf numFmtId="0" fontId="33" fillId="0" borderId="1" xfId="1" applyFont="1" applyFill="1" applyBorder="1" applyAlignment="1">
      <alignment horizontal="center" vertical="center" wrapText="1"/>
    </xf>
    <xf numFmtId="165" fontId="34" fillId="0" borderId="1" xfId="0" applyNumberFormat="1" applyFont="1" applyFill="1" applyBorder="1" applyAlignment="1">
      <alignment vertical="center" wrapText="1"/>
    </xf>
    <xf numFmtId="2" fontId="34" fillId="0" borderId="1" xfId="0" applyNumberFormat="1" applyFont="1" applyFill="1" applyBorder="1" applyAlignment="1">
      <alignment vertical="center" wrapText="1"/>
    </xf>
    <xf numFmtId="164" fontId="34" fillId="0" borderId="1" xfId="0" applyNumberFormat="1" applyFont="1" applyFill="1" applyBorder="1" applyAlignment="1">
      <alignment vertical="center" wrapText="1"/>
    </xf>
    <xf numFmtId="0" fontId="34" fillId="0" borderId="1" xfId="0" applyFont="1" applyFill="1" applyBorder="1" applyAlignment="1">
      <alignment horizontal="center" vertical="center" wrapText="1"/>
    </xf>
    <xf numFmtId="0" fontId="35" fillId="0" borderId="1" xfId="6" applyFont="1" applyFill="1" applyBorder="1" applyAlignment="1">
      <alignment horizontal="center" vertical="center" wrapText="1"/>
    </xf>
    <xf numFmtId="0" fontId="33" fillId="0" borderId="1" xfId="1" applyFont="1" applyFill="1" applyBorder="1" applyAlignment="1">
      <alignment vertical="center" wrapText="1"/>
    </xf>
    <xf numFmtId="0" fontId="33" fillId="0" borderId="0" xfId="1" applyFont="1" applyFill="1" applyBorder="1" applyAlignment="1">
      <alignment vertical="center"/>
    </xf>
    <xf numFmtId="0" fontId="0" fillId="0" borderId="0" xfId="0" applyAlignment="1" applyProtection="1">
      <alignment vertical="center"/>
    </xf>
    <xf numFmtId="0" fontId="0" fillId="0" borderId="0" xfId="0" applyBorder="1" applyAlignment="1" applyProtection="1">
      <alignment vertical="center"/>
    </xf>
    <xf numFmtId="166" fontId="0" fillId="9" borderId="1" xfId="4" applyNumberFormat="1" applyFont="1" applyFill="1" applyBorder="1" applyAlignment="1" applyProtection="1">
      <alignment vertical="center"/>
    </xf>
    <xf numFmtId="43" fontId="0" fillId="9" borderId="1" xfId="4" applyNumberFormat="1" applyFont="1" applyFill="1" applyBorder="1" applyAlignment="1" applyProtection="1">
      <alignment vertical="center"/>
    </xf>
    <xf numFmtId="1" fontId="0" fillId="0" borderId="0" xfId="0" applyNumberFormat="1" applyBorder="1" applyAlignment="1" applyProtection="1">
      <alignment vertical="center"/>
    </xf>
    <xf numFmtId="0" fontId="36" fillId="0" borderId="0" xfId="0" applyFont="1" applyAlignment="1" applyProtection="1">
      <alignment vertical="center"/>
    </xf>
    <xf numFmtId="0" fontId="0" fillId="0" borderId="0" xfId="0" applyAlignment="1" applyProtection="1">
      <alignment horizontal="center" vertical="center"/>
    </xf>
    <xf numFmtId="0" fontId="0" fillId="0" borderId="22" xfId="0" applyBorder="1" applyAlignment="1" applyProtection="1">
      <alignment horizontal="left"/>
    </xf>
    <xf numFmtId="0" fontId="0" fillId="0" borderId="4" xfId="0" applyBorder="1" applyAlignment="1" applyProtection="1">
      <alignment horizontal="left"/>
    </xf>
    <xf numFmtId="0" fontId="0" fillId="0" borderId="23" xfId="0" applyBorder="1" applyAlignment="1" applyProtection="1">
      <alignment horizontal="center"/>
    </xf>
    <xf numFmtId="0" fontId="0" fillId="0" borderId="26" xfId="0" applyBorder="1" applyAlignment="1" applyProtection="1">
      <alignment horizontal="left"/>
    </xf>
    <xf numFmtId="0" fontId="0" fillId="0" borderId="2" xfId="0" applyBorder="1" applyAlignment="1" applyProtection="1">
      <alignment horizontal="left"/>
    </xf>
    <xf numFmtId="0" fontId="0" fillId="0" borderId="27" xfId="0" applyBorder="1" applyAlignment="1" applyProtection="1">
      <alignment horizontal="center"/>
    </xf>
    <xf numFmtId="0" fontId="0" fillId="0" borderId="28" xfId="0" applyBorder="1" applyAlignment="1" applyProtection="1">
      <alignment horizontal="left"/>
    </xf>
    <xf numFmtId="0" fontId="0" fillId="0" borderId="29" xfId="0" applyBorder="1" applyAlignment="1" applyProtection="1">
      <alignment horizontal="left"/>
    </xf>
    <xf numFmtId="0" fontId="0" fillId="0" borderId="30" xfId="0" applyBorder="1" applyAlignment="1" applyProtection="1">
      <alignment horizontal="center"/>
    </xf>
    <xf numFmtId="0" fontId="0" fillId="0" borderId="0" xfId="0" applyFill="1" applyBorder="1" applyProtection="1"/>
    <xf numFmtId="0" fontId="0" fillId="0" borderId="0" xfId="0" applyBorder="1" applyProtection="1"/>
    <xf numFmtId="0" fontId="0" fillId="0" borderId="0" xfId="0" applyAlignment="1">
      <alignment horizontal="center"/>
    </xf>
    <xf numFmtId="166" fontId="0" fillId="0" borderId="0" xfId="4" applyNumberFormat="1" applyFont="1"/>
    <xf numFmtId="2" fontId="0" fillId="0" borderId="0" xfId="0" applyNumberFormat="1"/>
    <xf numFmtId="0" fontId="36" fillId="0" borderId="0" xfId="0" applyFont="1" applyBorder="1" applyAlignment="1">
      <alignment horizontal="center"/>
    </xf>
    <xf numFmtId="0" fontId="38" fillId="0" borderId="39" xfId="0" applyFont="1" applyBorder="1" applyAlignment="1">
      <alignment horizontal="center"/>
    </xf>
    <xf numFmtId="0" fontId="38" fillId="0" borderId="0" xfId="0" applyFont="1" applyBorder="1" applyAlignment="1">
      <alignment horizontal="center"/>
    </xf>
    <xf numFmtId="0" fontId="38" fillId="0" borderId="40" xfId="0" applyFont="1" applyBorder="1" applyAlignment="1">
      <alignment horizontal="center"/>
    </xf>
    <xf numFmtId="0" fontId="36" fillId="0" borderId="41" xfId="0" applyFont="1" applyBorder="1"/>
    <xf numFmtId="0" fontId="36" fillId="0" borderId="2" xfId="0" applyFont="1" applyBorder="1"/>
    <xf numFmtId="0" fontId="36" fillId="0" borderId="41" xfId="0" applyFont="1" applyBorder="1" applyAlignment="1">
      <alignment horizontal="center"/>
    </xf>
    <xf numFmtId="0" fontId="0" fillId="0" borderId="25" xfId="0" applyBorder="1" applyAlignment="1">
      <alignment horizontal="right"/>
    </xf>
    <xf numFmtId="4" fontId="0" fillId="0" borderId="23" xfId="0" applyNumberFormat="1" applyBorder="1" applyAlignment="1">
      <alignment horizontal="center"/>
    </xf>
    <xf numFmtId="3" fontId="0" fillId="10" borderId="23" xfId="0" applyNumberFormat="1" applyFill="1" applyBorder="1" applyAlignment="1" applyProtection="1">
      <alignment horizontal="center"/>
      <protection locked="0"/>
    </xf>
    <xf numFmtId="4" fontId="0" fillId="0" borderId="30" xfId="0" applyNumberFormat="1" applyBorder="1" applyAlignment="1">
      <alignment horizontal="center"/>
    </xf>
    <xf numFmtId="0" fontId="0" fillId="0" borderId="25" xfId="0" applyFill="1" applyBorder="1" applyAlignment="1">
      <alignment horizontal="right"/>
    </xf>
    <xf numFmtId="168" fontId="0" fillId="10" borderId="23" xfId="0" applyNumberFormat="1" applyFill="1" applyBorder="1" applyAlignment="1" applyProtection="1">
      <alignment horizontal="center"/>
      <protection locked="0"/>
    </xf>
    <xf numFmtId="4" fontId="0" fillId="10" borderId="1" xfId="0" applyNumberFormat="1" applyFill="1" applyBorder="1" applyAlignment="1" applyProtection="1">
      <alignment horizontal="center"/>
      <protection locked="0"/>
    </xf>
    <xf numFmtId="0" fontId="0" fillId="0" borderId="36" xfId="0" applyBorder="1" applyAlignment="1">
      <alignment horizontal="right"/>
    </xf>
    <xf numFmtId="168" fontId="0" fillId="10" borderId="30" xfId="0" applyNumberFormat="1" applyFill="1" applyBorder="1" applyAlignment="1" applyProtection="1">
      <alignment horizontal="center"/>
      <protection locked="0"/>
    </xf>
    <xf numFmtId="4" fontId="0" fillId="10" borderId="37" xfId="0" applyNumberFormat="1" applyFill="1" applyBorder="1" applyAlignment="1" applyProtection="1">
      <alignment horizontal="center"/>
      <protection locked="0"/>
    </xf>
    <xf numFmtId="3" fontId="0" fillId="10" borderId="30" xfId="0" applyNumberFormat="1" applyFill="1" applyBorder="1" applyAlignment="1" applyProtection="1">
      <alignment horizontal="center"/>
      <protection locked="0"/>
    </xf>
    <xf numFmtId="3" fontId="0" fillId="0" borderId="0" xfId="0" applyNumberFormat="1" applyBorder="1"/>
    <xf numFmtId="0" fontId="38" fillId="0" borderId="31" xfId="0" applyFont="1" applyBorder="1" applyAlignment="1">
      <alignment horizontal="right"/>
    </xf>
    <xf numFmtId="3" fontId="36" fillId="18" borderId="31" xfId="0" applyNumberFormat="1" applyFont="1" applyFill="1" applyBorder="1"/>
    <xf numFmtId="0" fontId="0" fillId="0" borderId="0" xfId="0" applyBorder="1"/>
    <xf numFmtId="2" fontId="36" fillId="0" borderId="40" xfId="0" applyNumberFormat="1" applyFont="1" applyBorder="1"/>
    <xf numFmtId="0" fontId="36" fillId="0" borderId="40" xfId="0" applyFont="1" applyBorder="1"/>
    <xf numFmtId="0" fontId="36" fillId="0" borderId="42" xfId="0" applyFont="1" applyBorder="1"/>
    <xf numFmtId="0" fontId="39" fillId="0" borderId="32" xfId="0" applyFont="1" applyBorder="1"/>
    <xf numFmtId="0" fontId="37" fillId="0" borderId="40" xfId="0" applyFont="1" applyBorder="1" applyAlignment="1"/>
    <xf numFmtId="0" fontId="37" fillId="0" borderId="42" xfId="0" applyFont="1" applyBorder="1" applyAlignment="1"/>
    <xf numFmtId="0" fontId="36" fillId="0" borderId="0" xfId="0" applyFont="1"/>
    <xf numFmtId="2" fontId="38" fillId="0" borderId="0" xfId="0" applyNumberFormat="1" applyFont="1" applyBorder="1"/>
    <xf numFmtId="0" fontId="36" fillId="0" borderId="0" xfId="0" applyFont="1" applyBorder="1"/>
    <xf numFmtId="0" fontId="36" fillId="0" borderId="39" xfId="0" applyFont="1" applyBorder="1" applyAlignment="1">
      <alignment horizontal="center"/>
    </xf>
    <xf numFmtId="0" fontId="0" fillId="0" borderId="25" xfId="0" applyBorder="1"/>
    <xf numFmtId="0" fontId="0" fillId="0" borderId="0" xfId="0" applyBorder="1" applyAlignment="1">
      <alignment horizontal="right"/>
    </xf>
    <xf numFmtId="3" fontId="0" fillId="18" borderId="23" xfId="0" applyNumberFormat="1" applyFill="1" applyBorder="1"/>
    <xf numFmtId="2" fontId="36" fillId="0" borderId="2" xfId="0" applyNumberFormat="1" applyFont="1" applyBorder="1"/>
    <xf numFmtId="0" fontId="38" fillId="0" borderId="2" xfId="0" applyFont="1" applyBorder="1" applyAlignment="1">
      <alignment horizontal="center"/>
    </xf>
    <xf numFmtId="0" fontId="38" fillId="0" borderId="2" xfId="0" applyFont="1" applyBorder="1"/>
    <xf numFmtId="0" fontId="3" fillId="0" borderId="0" xfId="0" applyFont="1" applyBorder="1" applyAlignment="1">
      <alignment horizontal="right"/>
    </xf>
    <xf numFmtId="2" fontId="0" fillId="18" borderId="1" xfId="0" applyNumberFormat="1" applyFill="1" applyBorder="1" applyAlignment="1">
      <alignment horizontal="center"/>
    </xf>
    <xf numFmtId="3" fontId="0" fillId="18" borderId="1" xfId="0" applyNumberFormat="1" applyFill="1" applyBorder="1" applyAlignment="1">
      <alignment horizontal="center"/>
    </xf>
    <xf numFmtId="3" fontId="0" fillId="18" borderId="1" xfId="0" applyNumberFormat="1" applyFill="1" applyBorder="1"/>
    <xf numFmtId="0" fontId="0" fillId="0" borderId="0" xfId="0" applyProtection="1"/>
    <xf numFmtId="2" fontId="0" fillId="0" borderId="0" xfId="0" applyNumberFormat="1" applyBorder="1"/>
    <xf numFmtId="0" fontId="0" fillId="0" borderId="34" xfId="0" applyBorder="1"/>
    <xf numFmtId="0" fontId="0" fillId="0" borderId="35" xfId="0" applyBorder="1" applyAlignment="1">
      <alignment horizontal="right"/>
    </xf>
    <xf numFmtId="0" fontId="36" fillId="0" borderId="36" xfId="0" applyFont="1" applyBorder="1"/>
    <xf numFmtId="3" fontId="36" fillId="9" borderId="43" xfId="0" applyNumberFormat="1" applyFont="1" applyFill="1" applyBorder="1"/>
    <xf numFmtId="0" fontId="0" fillId="0" borderId="31" xfId="0" applyBorder="1" applyAlignment="1">
      <alignment horizontal="right"/>
    </xf>
    <xf numFmtId="168" fontId="36" fillId="16" borderId="43" xfId="0" applyNumberFormat="1" applyFont="1" applyFill="1" applyBorder="1"/>
    <xf numFmtId="2" fontId="0" fillId="0" borderId="31" xfId="0" applyNumberFormat="1" applyBorder="1" applyAlignment="1">
      <alignment horizontal="center"/>
    </xf>
    <xf numFmtId="3" fontId="0" fillId="0" borderId="31" xfId="0" applyNumberFormat="1" applyBorder="1" applyAlignment="1">
      <alignment horizontal="center"/>
    </xf>
    <xf numFmtId="3" fontId="0" fillId="0" borderId="31" xfId="0" applyNumberFormat="1" applyBorder="1"/>
    <xf numFmtId="3" fontId="0" fillId="0" borderId="43" xfId="0" applyNumberFormat="1" applyBorder="1"/>
    <xf numFmtId="2" fontId="38" fillId="0" borderId="40" xfId="0" applyNumberFormat="1" applyFont="1" applyBorder="1"/>
    <xf numFmtId="3" fontId="36" fillId="0" borderId="40" xfId="0" applyNumberFormat="1" applyFont="1" applyBorder="1" applyAlignment="1">
      <alignment horizontal="center"/>
    </xf>
    <xf numFmtId="0" fontId="36" fillId="0" borderId="42" xfId="0" applyFont="1" applyBorder="1" applyAlignment="1">
      <alignment horizontal="center"/>
    </xf>
    <xf numFmtId="3" fontId="36" fillId="0" borderId="0" xfId="0" applyNumberFormat="1" applyFont="1" applyBorder="1" applyAlignment="1">
      <alignment horizontal="center"/>
    </xf>
    <xf numFmtId="3" fontId="36" fillId="0" borderId="2" xfId="0" applyNumberFormat="1" applyFont="1" applyBorder="1" applyAlignment="1">
      <alignment horizontal="center"/>
    </xf>
    <xf numFmtId="0" fontId="0" fillId="0" borderId="17" xfId="0" applyBorder="1"/>
    <xf numFmtId="0" fontId="0" fillId="0" borderId="18" xfId="0" applyBorder="1" applyAlignment="1">
      <alignment horizontal="right"/>
    </xf>
    <xf numFmtId="0" fontId="0" fillId="0" borderId="38" xfId="0" applyBorder="1"/>
    <xf numFmtId="168" fontId="0" fillId="18" borderId="1" xfId="0" applyNumberFormat="1" applyFill="1" applyBorder="1" applyAlignment="1">
      <alignment horizontal="center"/>
    </xf>
    <xf numFmtId="168" fontId="0" fillId="18" borderId="1" xfId="0" applyNumberFormat="1" applyFill="1" applyBorder="1"/>
    <xf numFmtId="0" fontId="36" fillId="11" borderId="0" xfId="0" applyFont="1" applyFill="1" applyAlignment="1">
      <alignment vertical="center"/>
    </xf>
    <xf numFmtId="0" fontId="0" fillId="11" borderId="0" xfId="0" applyFill="1"/>
    <xf numFmtId="0" fontId="36" fillId="0" borderId="0" xfId="0" applyFont="1" applyFill="1" applyBorder="1" applyAlignment="1">
      <alignment horizontal="center"/>
    </xf>
    <xf numFmtId="0" fontId="40" fillId="20" borderId="21" xfId="0" applyFont="1" applyFill="1" applyBorder="1" applyAlignment="1" applyProtection="1">
      <alignment horizontal="center" vertical="center" wrapText="1"/>
    </xf>
    <xf numFmtId="0" fontId="38" fillId="0" borderId="42" xfId="0" applyFont="1" applyBorder="1" applyAlignment="1">
      <alignment horizontal="center"/>
    </xf>
    <xf numFmtId="0" fontId="38" fillId="0" borderId="0" xfId="0" applyFont="1" applyFill="1" applyBorder="1"/>
    <xf numFmtId="0" fontId="3" fillId="0" borderId="0" xfId="0" applyFont="1" applyBorder="1" applyAlignment="1">
      <alignment horizontal="center"/>
    </xf>
    <xf numFmtId="0" fontId="0" fillId="0" borderId="0" xfId="0" applyBorder="1" applyAlignment="1">
      <alignment horizontal="left" wrapText="1"/>
    </xf>
    <xf numFmtId="0" fontId="0" fillId="0" borderId="24" xfId="0" applyBorder="1" applyAlignment="1">
      <alignment horizontal="right"/>
    </xf>
    <xf numFmtId="0" fontId="41" fillId="5" borderId="12" xfId="0" applyFont="1" applyFill="1" applyBorder="1" applyAlignment="1">
      <alignment vertical="center"/>
    </xf>
    <xf numFmtId="0" fontId="41" fillId="5" borderId="15" xfId="0" applyFont="1" applyFill="1" applyBorder="1" applyAlignment="1">
      <alignment vertical="center"/>
    </xf>
    <xf numFmtId="0" fontId="41" fillId="5" borderId="13" xfId="0" applyFont="1" applyFill="1" applyBorder="1" applyAlignment="1">
      <alignment vertical="center"/>
    </xf>
    <xf numFmtId="0" fontId="41" fillId="5" borderId="10" xfId="0" applyFont="1" applyFill="1" applyBorder="1" applyAlignment="1">
      <alignment vertical="center"/>
    </xf>
    <xf numFmtId="0" fontId="41" fillId="5" borderId="0" xfId="0" applyFont="1" applyFill="1" applyBorder="1" applyAlignment="1">
      <alignment vertical="center"/>
    </xf>
    <xf numFmtId="0" fontId="41" fillId="5" borderId="11" xfId="0" applyFont="1" applyFill="1" applyBorder="1" applyAlignment="1">
      <alignment vertical="center"/>
    </xf>
    <xf numFmtId="4" fontId="0" fillId="0" borderId="0" xfId="0" applyNumberFormat="1" applyBorder="1" applyAlignment="1">
      <alignment horizontal="center"/>
    </xf>
    <xf numFmtId="0" fontId="0" fillId="0" borderId="46" xfId="0" applyFill="1" applyBorder="1" applyAlignment="1">
      <alignment horizontal="right"/>
    </xf>
    <xf numFmtId="0" fontId="0" fillId="0" borderId="0" xfId="0" applyFill="1"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ont="1" applyBorder="1" applyAlignment="1" applyProtection="1">
      <alignment vertical="center" wrapText="1"/>
    </xf>
    <xf numFmtId="0" fontId="41" fillId="5" borderId="16" xfId="0" applyFont="1" applyFill="1" applyBorder="1" applyAlignment="1">
      <alignment vertical="center"/>
    </xf>
    <xf numFmtId="0" fontId="41" fillId="5" borderId="2" xfId="0" applyFont="1" applyFill="1" applyBorder="1" applyAlignment="1">
      <alignment vertical="center"/>
    </xf>
    <xf numFmtId="0" fontId="41" fillId="5" borderId="8" xfId="0" applyFont="1" applyFill="1" applyBorder="1" applyAlignment="1">
      <alignment vertical="center"/>
    </xf>
    <xf numFmtId="0" fontId="42" fillId="0" borderId="0" xfId="0" applyFont="1" applyFill="1" applyBorder="1" applyProtection="1"/>
    <xf numFmtId="169" fontId="0" fillId="4" borderId="1" xfId="0" applyNumberFormat="1" applyFill="1" applyBorder="1" applyAlignment="1" applyProtection="1">
      <alignment horizontal="center" vertical="center" wrapText="1"/>
      <protection locked="0"/>
    </xf>
    <xf numFmtId="169" fontId="0" fillId="0" borderId="0" xfId="0" applyNumberFormat="1" applyFill="1" applyBorder="1" applyAlignment="1" applyProtection="1">
      <alignment horizontal="center" vertical="center" wrapText="1"/>
      <protection locked="0"/>
    </xf>
    <xf numFmtId="0" fontId="11" fillId="0" borderId="0" xfId="0" applyFont="1"/>
    <xf numFmtId="9" fontId="0" fillId="4" borderId="9" xfId="0" applyNumberFormat="1" applyFill="1" applyBorder="1" applyAlignment="1" applyProtection="1">
      <alignment horizontal="center" vertical="center" wrapText="1"/>
      <protection locked="0"/>
    </xf>
    <xf numFmtId="170" fontId="0" fillId="9" borderId="1" xfId="4" applyNumberFormat="1" applyFont="1" applyFill="1" applyBorder="1" applyAlignment="1" applyProtection="1">
      <alignment vertical="center"/>
    </xf>
    <xf numFmtId="0" fontId="0" fillId="0" borderId="0" xfId="0" applyFont="1" applyFill="1" applyBorder="1" applyProtection="1"/>
    <xf numFmtId="0" fontId="0" fillId="0" borderId="0" xfId="0" applyFont="1" applyProtection="1"/>
    <xf numFmtId="9" fontId="0" fillId="0" borderId="0" xfId="0" applyNumberFormat="1" applyFont="1" applyProtection="1"/>
    <xf numFmtId="0" fontId="11" fillId="3" borderId="3" xfId="0" applyFont="1" applyFill="1" applyBorder="1" applyProtection="1"/>
    <xf numFmtId="0" fontId="11" fillId="3" borderId="4" xfId="0" applyFont="1" applyFill="1" applyBorder="1" applyProtection="1"/>
    <xf numFmtId="0" fontId="11" fillId="3" borderId="5" xfId="0" applyFont="1" applyFill="1" applyBorder="1" applyProtection="1"/>
    <xf numFmtId="0" fontId="0" fillId="9" borderId="9" xfId="0" applyNumberFormat="1" applyFill="1" applyBorder="1" applyAlignment="1" applyProtection="1">
      <alignment horizontal="center" vertical="center" wrapText="1"/>
    </xf>
    <xf numFmtId="164" fontId="0" fillId="9" borderId="23" xfId="0" applyNumberFormat="1" applyFill="1" applyBorder="1" applyAlignment="1" applyProtection="1">
      <alignment horizontal="center" vertical="center" wrapText="1"/>
    </xf>
    <xf numFmtId="166" fontId="0" fillId="9" borderId="37" xfId="4" applyNumberFormat="1" applyFont="1" applyFill="1" applyBorder="1" applyAlignment="1" applyProtection="1">
      <alignment vertical="center"/>
    </xf>
    <xf numFmtId="43" fontId="0" fillId="9" borderId="37" xfId="4" applyNumberFormat="1" applyFont="1" applyFill="1" applyBorder="1" applyAlignment="1" applyProtection="1">
      <alignment vertical="center"/>
    </xf>
    <xf numFmtId="164" fontId="0" fillId="9" borderId="30" xfId="0" applyNumberFormat="1" applyFill="1" applyBorder="1" applyAlignment="1" applyProtection="1">
      <alignment horizontal="center" vertical="center" wrapText="1"/>
    </xf>
    <xf numFmtId="0" fontId="25" fillId="3" borderId="47" xfId="0" applyFont="1" applyFill="1" applyBorder="1" applyAlignment="1">
      <alignment horizontal="center" vertical="center" wrapText="1"/>
    </xf>
    <xf numFmtId="0" fontId="25" fillId="3" borderId="48" xfId="0" applyFont="1" applyFill="1" applyBorder="1" applyAlignment="1">
      <alignment horizontal="center" vertical="center" wrapText="1"/>
    </xf>
    <xf numFmtId="166" fontId="0" fillId="9" borderId="33" xfId="4" applyNumberFormat="1" applyFont="1" applyFill="1" applyBorder="1" applyAlignment="1" applyProtection="1">
      <alignment vertical="center"/>
    </xf>
    <xf numFmtId="43" fontId="0" fillId="9" borderId="33" xfId="4" applyNumberFormat="1" applyFont="1" applyFill="1" applyBorder="1" applyAlignment="1" applyProtection="1">
      <alignment vertical="center"/>
    </xf>
    <xf numFmtId="164" fontId="0" fillId="9" borderId="21" xfId="0" applyNumberFormat="1" applyFill="1" applyBorder="1" applyAlignment="1" applyProtection="1">
      <alignment horizontal="center" vertical="center" wrapText="1"/>
    </xf>
    <xf numFmtId="0" fontId="25" fillId="3" borderId="14" xfId="0" applyFont="1" applyFill="1" applyBorder="1" applyAlignment="1">
      <alignment horizontal="center" vertical="center" wrapText="1"/>
    </xf>
    <xf numFmtId="0" fontId="45" fillId="0" borderId="0" xfId="0" applyFont="1" applyFill="1" applyAlignment="1">
      <alignment vertical="center"/>
    </xf>
    <xf numFmtId="164" fontId="0" fillId="9" borderId="50" xfId="0" applyNumberFormat="1" applyFill="1" applyBorder="1" applyAlignment="1" applyProtection="1">
      <alignment horizontal="center" vertical="center" wrapText="1"/>
    </xf>
    <xf numFmtId="0" fontId="1" fillId="4"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0" fillId="0" borderId="0" xfId="0" applyFont="1" applyAlignment="1">
      <alignment horizontal="left" vertical="center" wrapText="1"/>
    </xf>
    <xf numFmtId="0" fontId="0" fillId="0" borderId="0" xfId="0" applyAlignment="1">
      <alignment horizontal="left"/>
    </xf>
    <xf numFmtId="0" fontId="47" fillId="0" borderId="0" xfId="0" applyFont="1" applyBorder="1" applyAlignment="1">
      <alignment vertical="center"/>
    </xf>
    <xf numFmtId="169" fontId="0" fillId="9" borderId="1" xfId="0" applyNumberFormat="1" applyFont="1" applyFill="1" applyBorder="1" applyAlignment="1">
      <alignment horizontal="center" vertical="center"/>
    </xf>
    <xf numFmtId="0" fontId="21" fillId="19" borderId="1" xfId="0" applyFont="1" applyFill="1" applyBorder="1" applyAlignment="1">
      <alignment horizontal="center" vertical="center"/>
    </xf>
    <xf numFmtId="0" fontId="21" fillId="0" borderId="1" xfId="0" applyFont="1" applyBorder="1" applyAlignment="1">
      <alignment vertical="center"/>
    </xf>
    <xf numFmtId="2" fontId="3" fillId="0" borderId="1" xfId="1" applyNumberFormat="1" applyFont="1" applyBorder="1" applyAlignment="1">
      <alignment horizontal="center" vertical="center" wrapText="1"/>
    </xf>
    <xf numFmtId="2" fontId="3" fillId="0" borderId="1" xfId="1" applyNumberFormat="1" applyBorder="1" applyAlignment="1">
      <alignment wrapText="1"/>
    </xf>
    <xf numFmtId="2" fontId="3" fillId="0" borderId="9" xfId="1" applyNumberFormat="1" applyFont="1" applyBorder="1" applyAlignment="1">
      <alignment horizontal="center" vertical="center" wrapText="1"/>
    </xf>
    <xf numFmtId="0" fontId="33" fillId="0" borderId="1" xfId="1" applyFont="1" applyFill="1" applyBorder="1" applyAlignment="1">
      <alignment vertical="center"/>
    </xf>
    <xf numFmtId="10" fontId="0" fillId="0" borderId="0" xfId="0" applyNumberFormat="1"/>
    <xf numFmtId="0" fontId="0" fillId="0" borderId="0" xfId="0" applyFont="1" applyAlignment="1">
      <alignment horizontal="right" vertical="center"/>
    </xf>
    <xf numFmtId="0" fontId="25" fillId="3" borderId="51" xfId="0" applyFont="1" applyFill="1" applyBorder="1" applyAlignment="1">
      <alignment horizontal="center" vertical="center" wrapText="1"/>
    </xf>
    <xf numFmtId="0" fontId="0" fillId="0" borderId="0" xfId="0" applyFont="1"/>
    <xf numFmtId="0" fontId="0" fillId="0" borderId="0" xfId="0" applyFont="1" applyAlignment="1">
      <alignment horizontal="left"/>
    </xf>
    <xf numFmtId="0" fontId="36" fillId="0" borderId="0" xfId="0" applyFont="1" applyBorder="1" applyAlignment="1">
      <alignment horizontal="center" wrapText="1"/>
    </xf>
    <xf numFmtId="0" fontId="0" fillId="0" borderId="11" xfId="0" applyFill="1" applyBorder="1" applyProtection="1"/>
    <xf numFmtId="0" fontId="49" fillId="3" borderId="20" xfId="0" applyFont="1" applyFill="1" applyBorder="1" applyAlignment="1" applyProtection="1">
      <alignment horizontal="left" vertical="center" wrapText="1"/>
    </xf>
    <xf numFmtId="0" fontId="49" fillId="3" borderId="33" xfId="0" applyFont="1" applyFill="1" applyBorder="1" applyAlignment="1" applyProtection="1">
      <alignment vertical="center" wrapText="1"/>
    </xf>
    <xf numFmtId="0" fontId="0" fillId="0" borderId="24" xfId="0" applyFont="1" applyBorder="1" applyProtection="1"/>
    <xf numFmtId="9" fontId="0" fillId="0" borderId="1" xfId="0" applyNumberFormat="1" applyFont="1" applyBorder="1" applyAlignment="1" applyProtection="1">
      <alignment horizontal="center"/>
    </xf>
    <xf numFmtId="0" fontId="0" fillId="0" borderId="24" xfId="0" applyFont="1" applyBorder="1" applyAlignment="1" applyProtection="1">
      <alignment vertical="center"/>
    </xf>
    <xf numFmtId="0" fontId="0" fillId="0" borderId="28" xfId="0" applyFont="1" applyBorder="1" applyAlignment="1" applyProtection="1">
      <alignment horizontal="left"/>
    </xf>
    <xf numFmtId="9" fontId="0" fillId="0" borderId="37" xfId="0" applyNumberFormat="1" applyFont="1" applyBorder="1" applyAlignment="1" applyProtection="1">
      <alignment horizontal="center"/>
    </xf>
    <xf numFmtId="0" fontId="0" fillId="21" borderId="5" xfId="0" applyFill="1" applyBorder="1" applyAlignment="1" applyProtection="1">
      <alignment vertical="center"/>
    </xf>
    <xf numFmtId="0" fontId="0" fillId="21" borderId="5" xfId="0" applyFill="1" applyBorder="1"/>
    <xf numFmtId="0" fontId="0" fillId="21" borderId="3" xfId="0" applyFill="1" applyBorder="1" applyAlignment="1" applyProtection="1">
      <alignment vertical="center"/>
    </xf>
    <xf numFmtId="0" fontId="22" fillId="3" borderId="17" xfId="0" applyFont="1" applyFill="1" applyBorder="1" applyAlignment="1">
      <alignment vertical="center" wrapText="1"/>
    </xf>
    <xf numFmtId="0" fontId="0" fillId="0" borderId="27" xfId="0" applyFont="1" applyBorder="1" applyAlignment="1" applyProtection="1">
      <alignment horizontal="center" vertical="center" wrapText="1"/>
    </xf>
    <xf numFmtId="0" fontId="0" fillId="0" borderId="0" xfId="0" applyFont="1" applyAlignment="1">
      <alignment horizontal="left" vertical="top"/>
    </xf>
    <xf numFmtId="0" fontId="26" fillId="0" borderId="0" xfId="0" applyFont="1" applyProtection="1"/>
    <xf numFmtId="0" fontId="36" fillId="3" borderId="12" xfId="0" applyFont="1" applyFill="1" applyBorder="1" applyProtection="1"/>
    <xf numFmtId="0" fontId="0" fillId="3" borderId="15" xfId="0" applyFill="1" applyBorder="1" applyProtection="1"/>
    <xf numFmtId="0" fontId="0" fillId="3" borderId="13" xfId="0" applyFill="1" applyBorder="1" applyProtection="1"/>
    <xf numFmtId="0" fontId="36" fillId="3" borderId="16" xfId="0" applyFont="1" applyFill="1" applyBorder="1" applyProtection="1"/>
    <xf numFmtId="169" fontId="0" fillId="3" borderId="2" xfId="0" applyNumberFormat="1" applyFill="1" applyBorder="1" applyAlignment="1" applyProtection="1">
      <alignment horizontal="center" vertical="center" wrapText="1"/>
      <protection locked="0"/>
    </xf>
    <xf numFmtId="169" fontId="0" fillId="3" borderId="8" xfId="0" applyNumberFormat="1" applyFill="1" applyBorder="1" applyAlignment="1" applyProtection="1">
      <alignment horizontal="center" vertical="center" wrapText="1"/>
      <protection locked="0"/>
    </xf>
    <xf numFmtId="0" fontId="26" fillId="0" borderId="0" xfId="0" applyFont="1" applyFill="1" applyBorder="1" applyProtection="1"/>
    <xf numFmtId="0" fontId="0" fillId="11" borderId="5" xfId="0" applyFont="1" applyFill="1" applyBorder="1" applyAlignment="1" applyProtection="1">
      <alignment horizontal="center" vertical="center"/>
      <protection locked="0"/>
    </xf>
    <xf numFmtId="3" fontId="10" fillId="11" borderId="1" xfId="4" applyNumberFormat="1" applyFont="1" applyFill="1" applyBorder="1" applyAlignment="1" applyProtection="1">
      <alignment horizontal="center" vertical="center"/>
      <protection locked="0"/>
    </xf>
    <xf numFmtId="0" fontId="0" fillId="11" borderId="1" xfId="0" applyFill="1" applyBorder="1" applyAlignment="1" applyProtection="1">
      <alignment horizontal="center" vertical="center" wrapText="1"/>
      <protection locked="0"/>
    </xf>
    <xf numFmtId="3" fontId="10" fillId="11" borderId="7" xfId="4" applyNumberFormat="1"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11" borderId="1" xfId="0" applyFont="1" applyFill="1" applyBorder="1" applyAlignment="1" applyProtection="1">
      <alignment horizontal="center" vertical="center"/>
      <protection locked="0"/>
    </xf>
    <xf numFmtId="0" fontId="0" fillId="11" borderId="1" xfId="0" applyFont="1" applyFill="1" applyBorder="1" applyAlignment="1" applyProtection="1">
      <alignment horizontal="center" vertical="center"/>
      <protection locked="0"/>
    </xf>
    <xf numFmtId="0" fontId="0" fillId="11" borderId="1" xfId="0" applyFont="1" applyFill="1" applyBorder="1" applyAlignment="1" applyProtection="1">
      <alignment horizontal="left" vertical="center" wrapText="1"/>
      <protection locked="0"/>
    </xf>
    <xf numFmtId="0" fontId="0" fillId="11" borderId="7" xfId="0" applyFont="1" applyFill="1" applyBorder="1" applyAlignment="1" applyProtection="1">
      <alignment horizontal="left" vertical="center" wrapText="1"/>
      <protection locked="0"/>
    </xf>
    <xf numFmtId="0" fontId="0" fillId="11" borderId="7" xfId="0" applyFont="1" applyFill="1" applyBorder="1" applyAlignment="1" applyProtection="1">
      <alignment horizontal="center" vertical="center"/>
      <protection locked="0"/>
    </xf>
    <xf numFmtId="2" fontId="0" fillId="11" borderId="33" xfId="0" applyNumberFormat="1" applyFont="1" applyFill="1" applyBorder="1" applyAlignment="1" applyProtection="1">
      <alignment horizontal="center" vertical="center"/>
      <protection locked="0"/>
    </xf>
    <xf numFmtId="0" fontId="0" fillId="11" borderId="33" xfId="0" applyFont="1" applyFill="1" applyBorder="1" applyAlignment="1" applyProtection="1">
      <alignment horizontal="center" vertical="center"/>
      <protection locked="0"/>
    </xf>
    <xf numFmtId="2" fontId="0" fillId="11" borderId="1" xfId="0" applyNumberFormat="1" applyFont="1" applyFill="1" applyBorder="1" applyAlignment="1" applyProtection="1">
      <alignment horizontal="center" vertical="center"/>
      <protection locked="0"/>
    </xf>
    <xf numFmtId="0" fontId="0" fillId="11" borderId="37" xfId="0" applyFont="1" applyFill="1" applyBorder="1" applyAlignment="1" applyProtection="1">
      <alignment horizontal="center" vertical="center"/>
      <protection locked="0"/>
    </xf>
    <xf numFmtId="0" fontId="11" fillId="11" borderId="5" xfId="0" applyFont="1" applyFill="1" applyBorder="1" applyAlignment="1" applyProtection="1">
      <alignment horizontal="center" vertical="center"/>
      <protection locked="0"/>
    </xf>
    <xf numFmtId="44" fontId="0" fillId="11" borderId="1" xfId="5" applyNumberFormat="1" applyFont="1" applyFill="1" applyBorder="1" applyAlignment="1" applyProtection="1">
      <alignment vertical="center"/>
      <protection locked="0"/>
    </xf>
    <xf numFmtId="44" fontId="0" fillId="9" borderId="1" xfId="0" applyNumberFormat="1" applyFont="1" applyFill="1" applyBorder="1" applyAlignment="1">
      <alignment horizontal="center" vertical="center"/>
    </xf>
    <xf numFmtId="44" fontId="0" fillId="11" borderId="7" xfId="5" applyNumberFormat="1" applyFont="1" applyFill="1" applyBorder="1" applyAlignment="1" applyProtection="1">
      <alignment vertical="center"/>
      <protection locked="0"/>
    </xf>
    <xf numFmtId="44" fontId="11" fillId="9" borderId="19" xfId="0" applyNumberFormat="1" applyFont="1" applyFill="1" applyBorder="1" applyAlignment="1">
      <alignment horizontal="center" vertical="center"/>
    </xf>
    <xf numFmtId="44" fontId="0" fillId="11" borderId="33" xfId="0" applyNumberFormat="1" applyFont="1" applyFill="1" applyBorder="1" applyAlignment="1" applyProtection="1">
      <alignment horizontal="center" vertical="center"/>
      <protection locked="0"/>
    </xf>
    <xf numFmtId="44" fontId="0" fillId="11" borderId="1" xfId="0" applyNumberFormat="1" applyFont="1" applyFill="1" applyBorder="1" applyAlignment="1" applyProtection="1">
      <alignment horizontal="center" vertical="center"/>
      <protection locked="0"/>
    </xf>
    <xf numFmtId="44" fontId="0" fillId="11" borderId="37" xfId="0" applyNumberFormat="1" applyFont="1" applyFill="1" applyBorder="1" applyAlignment="1" applyProtection="1">
      <alignment horizontal="center" vertical="center"/>
      <protection locked="0"/>
    </xf>
    <xf numFmtId="44" fontId="0" fillId="9" borderId="9" xfId="0" applyNumberFormat="1" applyFill="1" applyBorder="1" applyAlignment="1" applyProtection="1">
      <alignment horizontal="center" vertical="center" wrapText="1"/>
    </xf>
    <xf numFmtId="44" fontId="0" fillId="11" borderId="1" xfId="5" applyNumberFormat="1" applyFont="1" applyFill="1" applyBorder="1" applyAlignment="1" applyProtection="1">
      <alignment horizontal="center" vertical="center"/>
      <protection locked="0"/>
    </xf>
    <xf numFmtId="0" fontId="25" fillId="3" borderId="1" xfId="0" applyFont="1" applyFill="1" applyBorder="1" applyAlignment="1">
      <alignment horizontal="left" vertical="center" wrapText="1"/>
    </xf>
    <xf numFmtId="0" fontId="20" fillId="0" borderId="0" xfId="0" applyFont="1" applyAlignment="1">
      <alignment horizontal="left" vertical="center" wrapText="1"/>
    </xf>
    <xf numFmtId="0" fontId="31" fillId="10" borderId="0" xfId="0" applyFont="1" applyFill="1"/>
    <xf numFmtId="0" fontId="0" fillId="10" borderId="0" xfId="0" applyFill="1" applyAlignment="1">
      <alignment horizontal="center"/>
    </xf>
    <xf numFmtId="0" fontId="11" fillId="0" borderId="0" xfId="0" applyFont="1" applyAlignment="1">
      <alignment horizontal="right"/>
    </xf>
    <xf numFmtId="0" fontId="0" fillId="0" borderId="0" xfId="0" applyAlignment="1">
      <alignment horizontal="right"/>
    </xf>
    <xf numFmtId="0" fontId="3" fillId="0" borderId="0" xfId="0" applyFont="1" applyAlignment="1">
      <alignment horizontal="center"/>
    </xf>
    <xf numFmtId="0" fontId="0" fillId="0" borderId="2" xfId="0" applyBorder="1" applyAlignment="1">
      <alignment horizontal="right"/>
    </xf>
    <xf numFmtId="0" fontId="38" fillId="0" borderId="0" xfId="0" applyFont="1"/>
    <xf numFmtId="0" fontId="3" fillId="0" borderId="0" xfId="0" applyFont="1" applyAlignment="1">
      <alignment horizontal="center" wrapText="1"/>
    </xf>
    <xf numFmtId="168" fontId="0" fillId="0" borderId="0" xfId="0" applyNumberFormat="1" applyAlignment="1">
      <alignment horizontal="center"/>
    </xf>
    <xf numFmtId="168" fontId="0" fillId="10" borderId="1" xfId="0" applyNumberFormat="1" applyFill="1" applyBorder="1" applyAlignment="1">
      <alignment horizontal="center"/>
    </xf>
    <xf numFmtId="3" fontId="0" fillId="0" borderId="0" xfId="0" applyNumberFormat="1"/>
    <xf numFmtId="3" fontId="0" fillId="0" borderId="2" xfId="0" applyNumberFormat="1" applyBorder="1"/>
    <xf numFmtId="3" fontId="0" fillId="0" borderId="0" xfId="0" applyNumberFormat="1" applyAlignment="1">
      <alignment horizontal="center"/>
    </xf>
    <xf numFmtId="168" fontId="3" fillId="0" borderId="0" xfId="0" applyNumberFormat="1" applyFont="1" applyAlignment="1">
      <alignment horizontal="center"/>
    </xf>
    <xf numFmtId="0" fontId="11" fillId="0" borderId="0" xfId="0" applyFont="1" applyAlignment="1">
      <alignment horizontal="center"/>
    </xf>
    <xf numFmtId="2" fontId="11" fillId="0" borderId="0" xfId="0" applyNumberFormat="1" applyFont="1" applyAlignment="1">
      <alignment horizontal="right"/>
    </xf>
    <xf numFmtId="0" fontId="57" fillId="0" borderId="0" xfId="0" applyFont="1" applyAlignment="1">
      <alignment horizontal="left" vertical="center"/>
    </xf>
    <xf numFmtId="0" fontId="0" fillId="0" borderId="0" xfId="0" applyAlignment="1"/>
    <xf numFmtId="0" fontId="58"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4" applyNumberFormat="1" applyFont="1" applyAlignment="1">
      <alignment horizontal="center" vertical="center"/>
    </xf>
    <xf numFmtId="3" fontId="20" fillId="0" borderId="0" xfId="4" applyNumberFormat="1" applyFont="1" applyAlignment="1">
      <alignment horizontal="center" vertical="center"/>
    </xf>
    <xf numFmtId="0" fontId="19" fillId="0" borderId="0" xfId="6" applyAlignment="1">
      <alignment horizontal="left" vertical="center"/>
    </xf>
    <xf numFmtId="0" fontId="60" fillId="0" borderId="0" xfId="0" applyFont="1" applyAlignment="1">
      <alignment horizontal="left" vertical="center"/>
    </xf>
    <xf numFmtId="0" fontId="61" fillId="23" borderId="57" xfId="0" applyFont="1" applyFill="1" applyBorder="1" applyAlignment="1">
      <alignment horizontal="center" vertical="center" wrapText="1"/>
    </xf>
    <xf numFmtId="3" fontId="61" fillId="23" borderId="57" xfId="0" applyNumberFormat="1" applyFont="1" applyFill="1" applyBorder="1" applyAlignment="1">
      <alignment horizontal="center" vertical="center" wrapText="1"/>
    </xf>
    <xf numFmtId="0" fontId="61" fillId="24" borderId="57" xfId="0" applyFont="1" applyFill="1" applyBorder="1" applyAlignment="1">
      <alignment vertical="center" wrapText="1"/>
    </xf>
    <xf numFmtId="0" fontId="62" fillId="25" borderId="57" xfId="0" applyFont="1" applyFill="1" applyBorder="1" applyAlignment="1">
      <alignment horizontal="center" vertical="center" wrapText="1"/>
    </xf>
    <xf numFmtId="0" fontId="63" fillId="0" borderId="0" xfId="0" applyFont="1"/>
    <xf numFmtId="0" fontId="0" fillId="17" borderId="0" xfId="0" applyFill="1"/>
    <xf numFmtId="0" fontId="0" fillId="17" borderId="1" xfId="0" applyFill="1" applyBorder="1"/>
    <xf numFmtId="0" fontId="11" fillId="17" borderId="0" xfId="0" applyFont="1" applyFill="1"/>
    <xf numFmtId="0" fontId="11" fillId="17" borderId="1" xfId="0" applyFont="1" applyFill="1" applyBorder="1" applyAlignment="1">
      <alignment horizontal="center" wrapText="1"/>
    </xf>
    <xf numFmtId="168" fontId="0" fillId="22" borderId="1" xfId="0" applyNumberFormat="1" applyFill="1" applyBorder="1" applyAlignment="1">
      <alignment horizontal="center"/>
    </xf>
    <xf numFmtId="0" fontId="0" fillId="22" borderId="1" xfId="0" applyFill="1" applyBorder="1" applyAlignment="1">
      <alignment horizontal="center"/>
    </xf>
    <xf numFmtId="3" fontId="0" fillId="22" borderId="1" xfId="0" applyNumberFormat="1" applyFill="1" applyBorder="1" applyAlignment="1">
      <alignment horizontal="center"/>
    </xf>
    <xf numFmtId="0" fontId="0" fillId="17" borderId="1" xfId="0" applyFill="1" applyBorder="1" applyAlignment="1">
      <alignment horizontal="center"/>
    </xf>
    <xf numFmtId="0" fontId="59" fillId="0" borderId="0" xfId="0" applyFont="1" applyAlignment="1">
      <alignment horizontal="left" vertical="top" wrapText="1"/>
    </xf>
    <xf numFmtId="0" fontId="64" fillId="17" borderId="0" xfId="0" applyFont="1" applyFill="1"/>
    <xf numFmtId="0" fontId="0" fillId="17" borderId="0" xfId="0" applyFill="1" applyAlignment="1">
      <alignment horizontal="center"/>
    </xf>
    <xf numFmtId="0" fontId="3" fillId="17" borderId="0" xfId="0" applyFont="1" applyFill="1" applyAlignment="1">
      <alignment horizontal="center"/>
    </xf>
    <xf numFmtId="0" fontId="0" fillId="0" borderId="0" xfId="0" applyFont="1" applyAlignment="1" applyProtection="1">
      <alignment vertical="center"/>
    </xf>
    <xf numFmtId="0" fontId="21" fillId="0" borderId="0" xfId="0" applyFont="1" applyAlignment="1" applyProtection="1">
      <alignment vertical="center"/>
    </xf>
    <xf numFmtId="0" fontId="0" fillId="0" borderId="0" xfId="0" applyAlignment="1" applyProtection="1">
      <alignment horizontal="center"/>
    </xf>
    <xf numFmtId="2" fontId="0" fillId="0" borderId="0" xfId="0" applyNumberFormat="1" applyProtection="1"/>
    <xf numFmtId="0" fontId="52" fillId="0" borderId="0" xfId="0" applyFont="1" applyAlignment="1" applyProtection="1">
      <alignment vertical="center" wrapText="1"/>
    </xf>
    <xf numFmtId="0" fontId="30" fillId="0" borderId="0" xfId="0" applyFont="1" applyProtection="1"/>
    <xf numFmtId="0" fontId="30" fillId="0" borderId="0" xfId="0" applyFont="1" applyAlignment="1" applyProtection="1">
      <alignment horizontal="center"/>
    </xf>
    <xf numFmtId="2" fontId="30" fillId="0" borderId="0" xfId="0" applyNumberFormat="1" applyFont="1" applyProtection="1"/>
    <xf numFmtId="0" fontId="11" fillId="3" borderId="38" xfId="0" applyFont="1" applyFill="1" applyBorder="1" applyAlignment="1" applyProtection="1">
      <alignment horizontal="center" wrapText="1"/>
    </xf>
    <xf numFmtId="0" fontId="50" fillId="3" borderId="38" xfId="0" applyFont="1" applyFill="1" applyBorder="1" applyAlignment="1" applyProtection="1">
      <alignment horizontal="center" vertical="center" wrapText="1"/>
    </xf>
    <xf numFmtId="0" fontId="50" fillId="3" borderId="42" xfId="0" applyFont="1" applyFill="1" applyBorder="1" applyAlignment="1" applyProtection="1">
      <alignment horizontal="center" vertical="center" wrapText="1"/>
    </xf>
    <xf numFmtId="0" fontId="51" fillId="0" borderId="0" xfId="0" applyFont="1" applyProtection="1"/>
    <xf numFmtId="0" fontId="30" fillId="0" borderId="32" xfId="0" applyFont="1" applyBorder="1" applyAlignment="1" applyProtection="1">
      <alignment horizontal="right"/>
    </xf>
    <xf numFmtId="168" fontId="30" fillId="6" borderId="33" xfId="0" applyNumberFormat="1" applyFont="1" applyFill="1" applyBorder="1" applyAlignment="1" applyProtection="1">
      <alignment horizontal="center"/>
    </xf>
    <xf numFmtId="4" fontId="30" fillId="6" borderId="21" xfId="0" applyNumberFormat="1" applyFont="1" applyFill="1" applyBorder="1" applyAlignment="1" applyProtection="1">
      <alignment horizontal="center"/>
    </xf>
    <xf numFmtId="0" fontId="30" fillId="0" borderId="32" xfId="0" applyFont="1" applyBorder="1" applyProtection="1"/>
    <xf numFmtId="0" fontId="30" fillId="0" borderId="40" xfId="0" applyFont="1" applyBorder="1" applyAlignment="1" applyProtection="1">
      <alignment horizontal="right"/>
    </xf>
    <xf numFmtId="3" fontId="30" fillId="19" borderId="21" xfId="0" applyNumberFormat="1" applyFont="1" applyFill="1" applyBorder="1" applyProtection="1"/>
    <xf numFmtId="0" fontId="30" fillId="0" borderId="25" xfId="0" applyFont="1" applyBorder="1" applyAlignment="1" applyProtection="1">
      <alignment horizontal="right"/>
    </xf>
    <xf numFmtId="168" fontId="30" fillId="6" borderId="1" xfId="0" applyNumberFormat="1" applyFont="1" applyFill="1" applyBorder="1" applyAlignment="1" applyProtection="1">
      <alignment horizontal="center"/>
    </xf>
    <xf numFmtId="4" fontId="30" fillId="6" borderId="23" xfId="0" applyNumberFormat="1" applyFont="1" applyFill="1" applyBorder="1" applyAlignment="1" applyProtection="1">
      <alignment horizontal="center"/>
    </xf>
    <xf numFmtId="0" fontId="30" fillId="0" borderId="25" xfId="0" applyFont="1" applyBorder="1" applyProtection="1"/>
    <xf numFmtId="0" fontId="30" fillId="0" borderId="0" xfId="0" applyFont="1" applyBorder="1" applyAlignment="1" applyProtection="1">
      <alignment horizontal="right"/>
    </xf>
    <xf numFmtId="3" fontId="30" fillId="19" borderId="23" xfId="0" applyNumberFormat="1" applyFont="1" applyFill="1" applyBorder="1" applyProtection="1"/>
    <xf numFmtId="0" fontId="30" fillId="0" borderId="25" xfId="0" applyFont="1" applyFill="1" applyBorder="1" applyAlignment="1" applyProtection="1">
      <alignment horizontal="right"/>
    </xf>
    <xf numFmtId="168" fontId="30" fillId="6" borderId="7" xfId="0" applyNumberFormat="1" applyFont="1" applyFill="1" applyBorder="1" applyAlignment="1" applyProtection="1">
      <alignment horizontal="center"/>
    </xf>
    <xf numFmtId="0" fontId="30" fillId="0" borderId="36" xfId="0" applyFont="1" applyBorder="1" applyAlignment="1" applyProtection="1">
      <alignment horizontal="right"/>
    </xf>
    <xf numFmtId="168" fontId="30" fillId="6" borderId="37" xfId="0" applyNumberFormat="1" applyFont="1" applyFill="1" applyBorder="1" applyAlignment="1" applyProtection="1">
      <alignment horizontal="center"/>
    </xf>
    <xf numFmtId="4" fontId="30" fillId="6" borderId="52" xfId="0" applyNumberFormat="1" applyFont="1" applyFill="1" applyBorder="1" applyAlignment="1" applyProtection="1">
      <alignment horizontal="center"/>
    </xf>
    <xf numFmtId="0" fontId="30" fillId="0" borderId="36" xfId="0" applyFont="1" applyBorder="1" applyProtection="1"/>
    <xf numFmtId="0" fontId="30" fillId="0" borderId="31" xfId="0" applyFont="1" applyBorder="1" applyAlignment="1" applyProtection="1">
      <alignment horizontal="right"/>
    </xf>
    <xf numFmtId="0" fontId="30" fillId="0" borderId="17" xfId="0" applyFont="1" applyBorder="1" applyProtection="1"/>
    <xf numFmtId="0" fontId="31" fillId="0" borderId="18" xfId="0" applyFont="1" applyBorder="1" applyAlignment="1" applyProtection="1">
      <alignment horizontal="right"/>
    </xf>
    <xf numFmtId="3" fontId="31" fillId="9" borderId="38" xfId="0" applyNumberFormat="1" applyFont="1" applyFill="1" applyBorder="1" applyProtection="1"/>
    <xf numFmtId="168" fontId="31" fillId="19" borderId="53" xfId="0" applyNumberFormat="1" applyFont="1" applyFill="1" applyBorder="1" applyAlignment="1" applyProtection="1">
      <alignment horizontal="center" vertical="center"/>
    </xf>
    <xf numFmtId="0" fontId="0" fillId="21" borderId="5" xfId="0" applyFill="1" applyBorder="1" applyProtection="1"/>
    <xf numFmtId="169" fontId="11" fillId="3" borderId="3" xfId="0" applyNumberFormat="1" applyFont="1" applyFill="1" applyBorder="1" applyAlignment="1" applyProtection="1">
      <alignment horizontal="left" vertical="center"/>
    </xf>
    <xf numFmtId="169" fontId="0" fillId="3" borderId="4" xfId="0" applyNumberFormat="1" applyFill="1" applyBorder="1" applyAlignment="1" applyProtection="1">
      <alignment horizontal="center" vertical="center" wrapText="1"/>
    </xf>
    <xf numFmtId="169" fontId="0" fillId="3" borderId="5" xfId="0" applyNumberFormat="1" applyFill="1" applyBorder="1" applyAlignment="1" applyProtection="1">
      <alignment horizontal="center" vertical="center" wrapText="1"/>
    </xf>
    <xf numFmtId="169" fontId="0" fillId="0" borderId="0" xfId="0" applyNumberFormat="1" applyFill="1" applyBorder="1" applyAlignment="1" applyProtection="1">
      <alignment horizontal="center" vertical="center" wrapText="1"/>
    </xf>
    <xf numFmtId="169" fontId="11" fillId="3" borderId="4" xfId="0" applyNumberFormat="1" applyFont="1" applyFill="1" applyBorder="1" applyAlignment="1" applyProtection="1">
      <alignment horizontal="center" vertical="center" wrapText="1"/>
    </xf>
    <xf numFmtId="169" fontId="11" fillId="3" borderId="5" xfId="0" applyNumberFormat="1" applyFont="1" applyFill="1" applyBorder="1" applyAlignment="1" applyProtection="1">
      <alignment horizontal="center" vertical="center" wrapText="1"/>
    </xf>
    <xf numFmtId="166" fontId="0" fillId="0" borderId="0" xfId="4" applyNumberFormat="1" applyFont="1" applyProtection="1"/>
    <xf numFmtId="0" fontId="0" fillId="11" borderId="1"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center" vertical="center" wrapText="1"/>
      <protection locked="0"/>
    </xf>
    <xf numFmtId="0" fontId="19" fillId="11" borderId="1" xfId="6" applyFont="1" applyFill="1" applyBorder="1" applyAlignment="1" applyProtection="1">
      <alignment horizontal="center" vertical="center" wrapText="1"/>
      <protection locked="0"/>
    </xf>
    <xf numFmtId="0" fontId="0" fillId="11" borderId="1" xfId="0" applyFont="1" applyFill="1" applyBorder="1" applyAlignment="1" applyProtection="1">
      <alignment horizontal="center" vertical="center" wrapText="1"/>
      <protection locked="0"/>
    </xf>
    <xf numFmtId="0" fontId="19" fillId="11" borderId="1" xfId="6" applyFont="1" applyFill="1" applyBorder="1" applyAlignment="1" applyProtection="1">
      <alignment horizontal="center" vertical="center" wrapText="1"/>
      <protection locked="0"/>
    </xf>
    <xf numFmtId="0" fontId="0" fillId="11" borderId="1" xfId="0" applyFont="1" applyFill="1" applyBorder="1" applyAlignment="1" applyProtection="1">
      <alignment horizontal="center" vertical="center" wrapText="1"/>
      <protection locked="0"/>
    </xf>
    <xf numFmtId="0" fontId="25" fillId="11" borderId="1" xfId="0" applyFont="1" applyFill="1" applyBorder="1" applyAlignment="1" applyProtection="1">
      <alignment horizontal="center" vertical="center" wrapText="1"/>
      <protection locked="0"/>
    </xf>
    <xf numFmtId="0" fontId="27" fillId="11" borderId="1" xfId="0" applyFont="1" applyFill="1" applyBorder="1" applyAlignment="1" applyProtection="1">
      <alignment horizontal="center" vertical="center" wrapText="1"/>
      <protection locked="0"/>
    </xf>
    <xf numFmtId="14" fontId="0" fillId="11" borderId="1" xfId="0" applyNumberFormat="1" applyFont="1" applyFill="1" applyBorder="1" applyAlignment="1" applyProtection="1">
      <alignment horizontal="center" vertical="center"/>
      <protection locked="0"/>
    </xf>
    <xf numFmtId="0" fontId="11" fillId="11" borderId="1" xfId="0" applyFont="1" applyFill="1" applyBorder="1" applyAlignment="1" applyProtection="1">
      <alignment horizontal="center" vertical="center"/>
      <protection locked="0"/>
    </xf>
    <xf numFmtId="0" fontId="11" fillId="11" borderId="1" xfId="0" applyFont="1" applyFill="1" applyBorder="1" applyAlignment="1" applyProtection="1">
      <alignment horizontal="center" vertical="center" wrapText="1"/>
      <protection locked="0"/>
    </xf>
    <xf numFmtId="0" fontId="0" fillId="0" borderId="0" xfId="0"/>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pplyProtection="1">
      <alignment vertical="center"/>
    </xf>
    <xf numFmtId="0" fontId="0" fillId="0" borderId="0" xfId="0" applyAlignment="1" applyProtection="1">
      <alignment horizontal="center" vertical="center"/>
    </xf>
    <xf numFmtId="0" fontId="0" fillId="0" borderId="0" xfId="0" applyAlignment="1">
      <alignment horizontal="center"/>
    </xf>
    <xf numFmtId="166" fontId="0" fillId="0" borderId="0" xfId="4" applyNumberFormat="1" applyFont="1"/>
    <xf numFmtId="168" fontId="30" fillId="4" borderId="1" xfId="0" applyNumberFormat="1" applyFont="1" applyFill="1" applyBorder="1" applyAlignment="1" applyProtection="1">
      <alignment horizontal="center"/>
      <protection locked="0"/>
    </xf>
    <xf numFmtId="4" fontId="30" fillId="4" borderId="23" xfId="0" applyNumberFormat="1" applyFont="1" applyFill="1" applyBorder="1" applyAlignment="1" applyProtection="1">
      <alignment horizontal="center"/>
      <protection locked="0"/>
    </xf>
    <xf numFmtId="168" fontId="30" fillId="4" borderId="37" xfId="0" applyNumberFormat="1" applyFont="1" applyFill="1" applyBorder="1" applyAlignment="1" applyProtection="1">
      <alignment horizontal="center"/>
      <protection locked="0"/>
    </xf>
    <xf numFmtId="4" fontId="30" fillId="4" borderId="30" xfId="0" applyNumberFormat="1" applyFont="1" applyFill="1" applyBorder="1" applyAlignment="1" applyProtection="1">
      <alignment horizontal="center"/>
      <protection locked="0"/>
    </xf>
    <xf numFmtId="0" fontId="0" fillId="0" borderId="0" xfId="0" applyProtection="1"/>
    <xf numFmtId="0" fontId="42" fillId="0" borderId="0" xfId="0" applyFont="1" applyFill="1" applyBorder="1" applyProtection="1"/>
    <xf numFmtId="169" fontId="0" fillId="4" borderId="1" xfId="0" applyNumberFormat="1" applyFill="1" applyBorder="1" applyAlignment="1" applyProtection="1">
      <alignment horizontal="center" vertical="center" wrapText="1"/>
      <protection locked="0"/>
    </xf>
    <xf numFmtId="0" fontId="0" fillId="0" borderId="0" xfId="0" applyFill="1" applyBorder="1" applyAlignment="1" applyProtection="1">
      <alignment horizontal="right"/>
    </xf>
    <xf numFmtId="0" fontId="0" fillId="0" borderId="0" xfId="0" applyAlignment="1" applyProtection="1">
      <alignment horizontal="right"/>
    </xf>
    <xf numFmtId="169" fontId="0" fillId="17" borderId="1" xfId="4" applyNumberFormat="1" applyFont="1" applyFill="1" applyBorder="1" applyAlignment="1" applyProtection="1">
      <alignment horizontal="center"/>
    </xf>
    <xf numFmtId="0" fontId="20" fillId="0" borderId="0" xfId="0" applyFont="1" applyAlignment="1">
      <alignment horizontal="left" vertical="center" wrapText="1"/>
    </xf>
    <xf numFmtId="0" fontId="0" fillId="0" borderId="0" xfId="0" applyAlignment="1">
      <alignment horizontal="left"/>
    </xf>
    <xf numFmtId="168" fontId="30" fillId="4" borderId="33" xfId="0" applyNumberFormat="1" applyFont="1" applyFill="1" applyBorder="1" applyAlignment="1" applyProtection="1">
      <alignment horizontal="center"/>
      <protection locked="0"/>
    </xf>
    <xf numFmtId="4" fontId="30" fillId="4" borderId="21" xfId="0" applyNumberFormat="1" applyFont="1" applyFill="1" applyBorder="1" applyAlignment="1" applyProtection="1">
      <alignment horizontal="center"/>
      <protection locked="0"/>
    </xf>
    <xf numFmtId="0" fontId="53" fillId="21" borderId="3" xfId="0" applyFont="1" applyFill="1" applyBorder="1" applyAlignment="1" applyProtection="1">
      <alignment vertical="center"/>
    </xf>
    <xf numFmtId="0" fontId="0" fillId="21" borderId="4" xfId="0" applyFill="1" applyBorder="1" applyAlignment="1" applyProtection="1">
      <alignment vertical="center"/>
    </xf>
    <xf numFmtId="0" fontId="0" fillId="21" borderId="4" xfId="0" applyFill="1" applyBorder="1" applyAlignment="1" applyProtection="1">
      <alignment horizontal="center" vertical="center"/>
    </xf>
    <xf numFmtId="0" fontId="0" fillId="21" borderId="5" xfId="0" applyFill="1" applyBorder="1" applyAlignment="1" applyProtection="1">
      <alignment vertical="center"/>
    </xf>
    <xf numFmtId="0" fontId="0" fillId="0" borderId="40" xfId="0" applyFont="1" applyBorder="1" applyAlignment="1" applyProtection="1">
      <alignment vertical="center"/>
    </xf>
    <xf numFmtId="0" fontId="11" fillId="0" borderId="42" xfId="0" applyFont="1" applyBorder="1" applyAlignment="1" applyProtection="1"/>
    <xf numFmtId="0" fontId="0" fillId="0" borderId="25" xfId="0" applyFont="1" applyBorder="1" applyAlignment="1" applyProtection="1">
      <alignment vertical="center"/>
    </xf>
    <xf numFmtId="0" fontId="0" fillId="0" borderId="0" xfId="0" applyFont="1" applyBorder="1" applyAlignment="1" applyProtection="1">
      <alignment vertical="center"/>
    </xf>
    <xf numFmtId="2" fontId="31" fillId="0" borderId="0" xfId="0" applyNumberFormat="1" applyFont="1" applyBorder="1" applyAlignment="1" applyProtection="1">
      <alignment horizontal="right"/>
    </xf>
    <xf numFmtId="0" fontId="30" fillId="4" borderId="23" xfId="0" applyFont="1" applyFill="1" applyBorder="1" applyAlignment="1" applyProtection="1">
      <alignment horizontal="center"/>
      <protection locked="0"/>
    </xf>
    <xf numFmtId="0" fontId="0" fillId="0" borderId="36" xfId="0" applyBorder="1" applyAlignment="1" applyProtection="1">
      <alignment horizontal="center"/>
    </xf>
    <xf numFmtId="0" fontId="0" fillId="0" borderId="31" xfId="0" applyFont="1" applyBorder="1" applyAlignment="1" applyProtection="1">
      <alignment vertical="center"/>
    </xf>
    <xf numFmtId="2" fontId="31" fillId="0" borderId="31" xfId="0" applyNumberFormat="1" applyFont="1" applyBorder="1" applyAlignment="1" applyProtection="1">
      <alignment horizontal="right"/>
    </xf>
    <xf numFmtId="3" fontId="30" fillId="4" borderId="30" xfId="0" applyNumberFormat="1" applyFont="1" applyFill="1" applyBorder="1" applyAlignment="1" applyProtection="1">
      <alignment horizontal="center"/>
      <protection locked="0"/>
    </xf>
    <xf numFmtId="0" fontId="11" fillId="0" borderId="42" xfId="0" applyFont="1" applyBorder="1" applyAlignment="1" applyProtection="1">
      <alignment horizontal="center"/>
    </xf>
    <xf numFmtId="2" fontId="11" fillId="0" borderId="0" xfId="0" applyNumberFormat="1" applyFont="1" applyBorder="1" applyAlignment="1" applyProtection="1">
      <alignment horizontal="right"/>
    </xf>
    <xf numFmtId="3" fontId="30" fillId="4" borderId="23" xfId="0" applyNumberFormat="1" applyFont="1" applyFill="1" applyBorder="1" applyAlignment="1" applyProtection="1">
      <alignment horizontal="center"/>
      <protection locked="0"/>
    </xf>
    <xf numFmtId="2" fontId="11" fillId="0" borderId="31" xfId="0" applyNumberFormat="1" applyFont="1" applyBorder="1" applyAlignment="1" applyProtection="1">
      <alignment horizontal="right"/>
    </xf>
    <xf numFmtId="0" fontId="37" fillId="0" borderId="40" xfId="0" applyFont="1" applyBorder="1" applyAlignment="1" applyProtection="1">
      <alignment horizontal="center"/>
    </xf>
    <xf numFmtId="0" fontId="37" fillId="0" borderId="40" xfId="0" applyFont="1" applyBorder="1" applyAlignment="1" applyProtection="1"/>
    <xf numFmtId="0" fontId="0" fillId="0" borderId="46" xfId="0" applyBorder="1" applyAlignment="1" applyProtection="1">
      <alignment horizontal="left" vertical="center"/>
    </xf>
    <xf numFmtId="0" fontId="0" fillId="0" borderId="37" xfId="0" applyBorder="1" applyAlignment="1" applyProtection="1">
      <alignment horizontal="left" vertical="center"/>
    </xf>
    <xf numFmtId="0" fontId="37" fillId="0" borderId="0" xfId="0" applyFont="1"/>
    <xf numFmtId="3" fontId="0" fillId="0" borderId="1" xfId="0" applyNumberFormat="1" applyBorder="1"/>
    <xf numFmtId="166" fontId="0" fillId="0" borderId="1" xfId="4" applyNumberFormat="1" applyFont="1" applyBorder="1" applyAlignment="1">
      <alignment horizontal="center"/>
    </xf>
    <xf numFmtId="1" fontId="0" fillId="0" borderId="1" xfId="0" applyNumberFormat="1" applyBorder="1" applyAlignment="1">
      <alignment horizontal="center"/>
    </xf>
    <xf numFmtId="168" fontId="0" fillId="26" borderId="3" xfId="0" applyNumberFormat="1" applyFill="1" applyBorder="1" applyAlignment="1">
      <alignment horizontal="center"/>
    </xf>
    <xf numFmtId="168" fontId="0" fillId="26" borderId="1" xfId="0" applyNumberFormat="1" applyFill="1" applyBorder="1" applyAlignment="1">
      <alignment horizontal="center"/>
    </xf>
    <xf numFmtId="3" fontId="0" fillId="26" borderId="1" xfId="0" applyNumberFormat="1" applyFill="1" applyBorder="1" applyAlignment="1">
      <alignment horizontal="center"/>
    </xf>
    <xf numFmtId="168" fontId="0" fillId="26" borderId="0" xfId="0" applyNumberFormat="1" applyFill="1"/>
    <xf numFmtId="3" fontId="0" fillId="26" borderId="0" xfId="0" applyNumberFormat="1" applyFill="1"/>
    <xf numFmtId="3" fontId="0" fillId="26" borderId="5" xfId="0" applyNumberFormat="1" applyFill="1" applyBorder="1" applyAlignment="1">
      <alignment horizontal="right"/>
    </xf>
    <xf numFmtId="3" fontId="0" fillId="26" borderId="16" xfId="0" applyNumberFormat="1" applyFill="1" applyBorder="1"/>
    <xf numFmtId="0" fontId="0" fillId="17" borderId="3" xfId="0" applyFill="1" applyBorder="1"/>
    <xf numFmtId="0" fontId="0" fillId="0" borderId="3" xfId="0" applyBorder="1"/>
    <xf numFmtId="1" fontId="0" fillId="0" borderId="5" xfId="0" applyNumberFormat="1" applyBorder="1" applyAlignment="1">
      <alignment horizontal="center"/>
    </xf>
    <xf numFmtId="0" fontId="0" fillId="0" borderId="5" xfId="0" applyBorder="1" applyAlignment="1">
      <alignment horizontal="center"/>
    </xf>
    <xf numFmtId="0" fontId="0" fillId="17" borderId="24" xfId="0" applyFill="1" applyBorder="1"/>
    <xf numFmtId="0" fontId="0" fillId="17" borderId="23" xfId="0" applyFill="1" applyBorder="1" applyAlignment="1">
      <alignment horizontal="center"/>
    </xf>
    <xf numFmtId="0" fontId="0" fillId="17" borderId="24" xfId="0" applyFill="1" applyBorder="1" applyAlignment="1">
      <alignment horizontal="left"/>
    </xf>
    <xf numFmtId="0" fontId="0" fillId="0" borderId="46" xfId="0" applyBorder="1"/>
    <xf numFmtId="0" fontId="0" fillId="0" borderId="30" xfId="0" applyBorder="1" applyAlignment="1">
      <alignment horizontal="center"/>
    </xf>
    <xf numFmtId="43" fontId="0" fillId="0" borderId="0" xfId="0" applyNumberFormat="1"/>
    <xf numFmtId="43" fontId="0" fillId="0" borderId="0" xfId="0" applyNumberFormat="1" applyAlignment="1">
      <alignment horizontal="left"/>
    </xf>
    <xf numFmtId="1" fontId="0" fillId="11" borderId="5" xfId="0" applyNumberFormat="1" applyFill="1" applyBorder="1" applyAlignment="1">
      <alignment horizontal="center"/>
    </xf>
    <xf numFmtId="0" fontId="52" fillId="0" borderId="0" xfId="0" applyFont="1" applyAlignment="1">
      <alignment horizontal="left"/>
    </xf>
    <xf numFmtId="3" fontId="3" fillId="0" borderId="0" xfId="0" applyNumberFormat="1" applyFont="1" applyAlignment="1">
      <alignment horizontal="center" wrapText="1"/>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4" fillId="14" borderId="0" xfId="0" applyFont="1" applyFill="1" applyAlignment="1">
      <alignment horizontal="center"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11" borderId="1"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wrapText="1"/>
      <protection locked="0"/>
    </xf>
    <xf numFmtId="0" fontId="0" fillId="11" borderId="4" xfId="0" applyFont="1" applyFill="1" applyBorder="1" applyAlignment="1" applyProtection="1">
      <alignment horizontal="left" vertical="center" wrapText="1"/>
      <protection locked="0"/>
    </xf>
    <xf numFmtId="0" fontId="0" fillId="11" borderId="5" xfId="0" applyFont="1" applyFill="1" applyBorder="1" applyAlignment="1" applyProtection="1">
      <alignment horizontal="left" vertical="center" wrapText="1"/>
      <protection locked="0"/>
    </xf>
    <xf numFmtId="0" fontId="25" fillId="0" borderId="0"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0" fillId="11" borderId="1" xfId="0" applyFill="1" applyBorder="1" applyAlignment="1" applyProtection="1">
      <alignment horizontal="left" vertical="center"/>
      <protection locked="0"/>
    </xf>
    <xf numFmtId="0" fontId="25" fillId="3" borderId="3"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15" borderId="3" xfId="0" applyFont="1" applyFill="1" applyBorder="1" applyAlignment="1">
      <alignment horizontal="left" vertical="center" wrapText="1"/>
    </xf>
    <xf numFmtId="0" fontId="25" fillId="15" borderId="4" xfId="0" applyFont="1" applyFill="1" applyBorder="1" applyAlignment="1">
      <alignment horizontal="left" vertical="center" wrapText="1"/>
    </xf>
    <xf numFmtId="0" fontId="25" fillId="15" borderId="5"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25" fillId="3" borderId="15"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15" borderId="12" xfId="0" applyFont="1" applyFill="1" applyBorder="1" applyAlignment="1">
      <alignment horizontal="left" vertical="center" wrapText="1"/>
    </xf>
    <xf numFmtId="0" fontId="25" fillId="15" borderId="15" xfId="0" applyFont="1" applyFill="1" applyBorder="1" applyAlignment="1">
      <alignment horizontal="left" vertical="center" wrapText="1"/>
    </xf>
    <xf numFmtId="0" fontId="25" fillId="15" borderId="13" xfId="0" applyFont="1" applyFill="1" applyBorder="1" applyAlignment="1">
      <alignment horizontal="left" vertical="center" wrapText="1"/>
    </xf>
    <xf numFmtId="0" fontId="0" fillId="11" borderId="3" xfId="0" applyFont="1" applyFill="1" applyBorder="1" applyAlignment="1" applyProtection="1">
      <alignment horizontal="center" vertical="center"/>
      <protection locked="0"/>
    </xf>
    <xf numFmtId="0" fontId="0" fillId="11" borderId="4" xfId="0" applyFont="1" applyFill="1" applyBorder="1" applyAlignment="1" applyProtection="1">
      <alignment horizontal="center" vertical="center"/>
      <protection locked="0"/>
    </xf>
    <xf numFmtId="0" fontId="0" fillId="11" borderId="5" xfId="0" applyFont="1" applyFill="1" applyBorder="1" applyAlignment="1" applyProtection="1">
      <alignment horizontal="center" vertical="center"/>
      <protection locked="0"/>
    </xf>
    <xf numFmtId="0" fontId="25" fillId="9" borderId="17" xfId="0" applyFont="1" applyFill="1" applyBorder="1" applyAlignment="1">
      <alignment horizontal="left" vertical="center" wrapText="1"/>
    </xf>
    <xf numFmtId="0" fontId="25" fillId="9" borderId="18" xfId="0" applyFont="1" applyFill="1" applyBorder="1" applyAlignment="1">
      <alignment horizontal="left" vertical="center" wrapText="1"/>
    </xf>
    <xf numFmtId="0" fontId="25" fillId="9" borderId="19" xfId="0" applyFont="1" applyFill="1" applyBorder="1" applyAlignment="1">
      <alignment horizontal="left" vertical="center" wrapText="1"/>
    </xf>
    <xf numFmtId="0" fontId="11" fillId="0" borderId="44" xfId="0" applyFont="1" applyBorder="1" applyAlignment="1">
      <alignment horizontal="center"/>
    </xf>
    <xf numFmtId="0" fontId="11" fillId="0" borderId="58" xfId="0" applyFont="1" applyBorder="1" applyAlignment="1">
      <alignment horizontal="center"/>
    </xf>
    <xf numFmtId="0" fontId="36" fillId="0" borderId="0" xfId="0" applyFont="1" applyBorder="1" applyAlignment="1">
      <alignment horizontal="center" wrapText="1"/>
    </xf>
    <xf numFmtId="0" fontId="36" fillId="0" borderId="20" xfId="0" applyFont="1" applyBorder="1" applyAlignment="1">
      <alignment horizontal="center" vertical="center"/>
    </xf>
    <xf numFmtId="0" fontId="36" fillId="0" borderId="24" xfId="0" applyFont="1" applyBorder="1" applyAlignment="1">
      <alignment horizontal="center" vertical="center"/>
    </xf>
    <xf numFmtId="0" fontId="11" fillId="0" borderId="0" xfId="0" applyFont="1" applyAlignment="1">
      <alignment horizontal="center"/>
    </xf>
    <xf numFmtId="0" fontId="0" fillId="0" borderId="0" xfId="0" applyBorder="1" applyAlignment="1" applyProtection="1">
      <alignment horizontal="left" vertical="center"/>
    </xf>
    <xf numFmtId="0" fontId="36" fillId="0" borderId="2" xfId="0" applyFont="1" applyFill="1" applyBorder="1" applyAlignment="1">
      <alignment horizontal="center"/>
    </xf>
    <xf numFmtId="0" fontId="40" fillId="20" borderId="44" xfId="0" applyFont="1" applyFill="1" applyBorder="1" applyAlignment="1" applyProtection="1">
      <alignment horizontal="center" vertical="center" wrapText="1"/>
    </xf>
    <xf numFmtId="0" fontId="40" fillId="20" borderId="45" xfId="0" applyFont="1" applyFill="1" applyBorder="1" applyAlignment="1" applyProtection="1">
      <alignment horizontal="center" vertical="center" wrapText="1"/>
    </xf>
    <xf numFmtId="0" fontId="24" fillId="14" borderId="0" xfId="0" applyFont="1" applyFill="1" applyAlignment="1" applyProtection="1">
      <alignment horizontal="center" vertical="center" wrapText="1"/>
    </xf>
    <xf numFmtId="0" fontId="45" fillId="3" borderId="17" xfId="0" applyFont="1" applyFill="1" applyBorder="1" applyAlignment="1" applyProtection="1">
      <alignment horizontal="center" vertical="center"/>
    </xf>
    <xf numFmtId="0" fontId="45" fillId="3" borderId="18" xfId="0" applyFont="1" applyFill="1" applyBorder="1" applyAlignment="1" applyProtection="1">
      <alignment horizontal="center" vertical="center"/>
    </xf>
    <xf numFmtId="0" fontId="45" fillId="3" borderId="19" xfId="0" applyFont="1" applyFill="1" applyBorder="1" applyAlignment="1" applyProtection="1">
      <alignment horizontal="center" vertical="center"/>
    </xf>
    <xf numFmtId="169" fontId="0" fillId="4" borderId="12" xfId="0" applyNumberFormat="1" applyFill="1" applyBorder="1" applyAlignment="1" applyProtection="1">
      <alignment horizontal="left" vertical="top" wrapText="1"/>
      <protection locked="0"/>
    </xf>
    <xf numFmtId="169" fontId="0" fillId="4" borderId="15" xfId="0" applyNumberFormat="1" applyFill="1" applyBorder="1" applyAlignment="1" applyProtection="1">
      <alignment horizontal="left" vertical="top" wrapText="1"/>
      <protection locked="0"/>
    </xf>
    <xf numFmtId="169" fontId="0" fillId="4" borderId="13" xfId="0" applyNumberFormat="1" applyFill="1" applyBorder="1" applyAlignment="1" applyProtection="1">
      <alignment horizontal="left" vertical="top" wrapText="1"/>
      <protection locked="0"/>
    </xf>
    <xf numFmtId="169" fontId="0" fillId="4" borderId="10" xfId="0" applyNumberFormat="1" applyFill="1" applyBorder="1" applyAlignment="1" applyProtection="1">
      <alignment horizontal="left" vertical="top" wrapText="1"/>
      <protection locked="0"/>
    </xf>
    <xf numFmtId="169" fontId="0" fillId="4" borderId="0" xfId="0" applyNumberFormat="1" applyFill="1" applyBorder="1" applyAlignment="1" applyProtection="1">
      <alignment horizontal="left" vertical="top" wrapText="1"/>
      <protection locked="0"/>
    </xf>
    <xf numFmtId="169" fontId="0" fillId="4" borderId="11" xfId="0" applyNumberFormat="1" applyFill="1" applyBorder="1" applyAlignment="1" applyProtection="1">
      <alignment horizontal="left" vertical="top" wrapText="1"/>
      <protection locked="0"/>
    </xf>
    <xf numFmtId="169" fontId="0" fillId="4" borderId="16" xfId="0" applyNumberFormat="1" applyFill="1" applyBorder="1" applyAlignment="1" applyProtection="1">
      <alignment horizontal="left" vertical="top" wrapText="1"/>
      <protection locked="0"/>
    </xf>
    <xf numFmtId="169" fontId="0" fillId="4" borderId="2" xfId="0" applyNumberFormat="1" applyFill="1" applyBorder="1" applyAlignment="1" applyProtection="1">
      <alignment horizontal="left" vertical="top" wrapText="1"/>
      <protection locked="0"/>
    </xf>
    <xf numFmtId="169" fontId="0" fillId="4" borderId="8" xfId="0" applyNumberFormat="1" applyFill="1" applyBorder="1" applyAlignment="1" applyProtection="1">
      <alignment horizontal="left" vertical="top" wrapText="1"/>
      <protection locked="0"/>
    </xf>
    <xf numFmtId="0" fontId="20" fillId="3" borderId="12" xfId="0" applyFont="1" applyFill="1" applyBorder="1" applyAlignment="1" applyProtection="1">
      <alignment horizontal="left" vertical="center" wrapText="1"/>
    </xf>
    <xf numFmtId="0" fontId="20" fillId="3" borderId="15"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0" fontId="20" fillId="3" borderId="16" xfId="0" applyFont="1" applyFill="1" applyBorder="1" applyAlignment="1" applyProtection="1">
      <alignment horizontal="left" vertical="center" wrapText="1"/>
    </xf>
    <xf numFmtId="0" fontId="20" fillId="3" borderId="2" xfId="0" applyFont="1" applyFill="1" applyBorder="1" applyAlignment="1" applyProtection="1">
      <alignment horizontal="left" vertical="center" wrapText="1"/>
    </xf>
    <xf numFmtId="0" fontId="20" fillId="3" borderId="8" xfId="0" applyFont="1" applyFill="1" applyBorder="1" applyAlignment="1" applyProtection="1">
      <alignment horizontal="left" vertical="center" wrapText="1"/>
    </xf>
    <xf numFmtId="0" fontId="20" fillId="3" borderId="3" xfId="0" applyFont="1" applyFill="1" applyBorder="1" applyAlignment="1" applyProtection="1">
      <alignment horizontal="left" vertical="top" wrapText="1"/>
    </xf>
    <xf numFmtId="0" fontId="20" fillId="3" borderId="4" xfId="0" applyFont="1" applyFill="1" applyBorder="1" applyAlignment="1" applyProtection="1">
      <alignment horizontal="left" vertical="top" wrapText="1"/>
    </xf>
    <xf numFmtId="0" fontId="20" fillId="3" borderId="5" xfId="0" applyFont="1" applyFill="1" applyBorder="1" applyAlignment="1" applyProtection="1">
      <alignment horizontal="left" vertical="top" wrapText="1"/>
    </xf>
    <xf numFmtId="0" fontId="53" fillId="21" borderId="12" xfId="0" applyFont="1" applyFill="1" applyBorder="1" applyAlignment="1" applyProtection="1">
      <alignment horizontal="left" vertical="center"/>
    </xf>
    <xf numFmtId="0" fontId="53" fillId="21" borderId="15" xfId="0" applyFont="1" applyFill="1" applyBorder="1" applyAlignment="1" applyProtection="1">
      <alignment horizontal="left" vertical="center"/>
    </xf>
    <xf numFmtId="0" fontId="53" fillId="21" borderId="4" xfId="0" applyFont="1" applyFill="1" applyBorder="1" applyAlignment="1" applyProtection="1">
      <alignment horizontal="left" vertical="center"/>
    </xf>
    <xf numFmtId="0" fontId="53" fillId="21" borderId="5" xfId="0" applyFont="1" applyFill="1" applyBorder="1" applyAlignment="1" applyProtection="1">
      <alignment horizontal="left" vertical="center"/>
    </xf>
    <xf numFmtId="0" fontId="52" fillId="3" borderId="17" xfId="0" applyFont="1" applyFill="1" applyBorder="1" applyAlignment="1" applyProtection="1">
      <alignment horizontal="center" vertical="center" wrapText="1"/>
    </xf>
    <xf numFmtId="0" fontId="52" fillId="3" borderId="18" xfId="0" applyFont="1" applyFill="1" applyBorder="1" applyAlignment="1" applyProtection="1">
      <alignment horizontal="center" vertical="center" wrapText="1"/>
    </xf>
    <xf numFmtId="0" fontId="52" fillId="3" borderId="19" xfId="0" applyFont="1" applyFill="1" applyBorder="1" applyAlignment="1" applyProtection="1">
      <alignment horizontal="center" vertical="center" wrapText="1"/>
    </xf>
    <xf numFmtId="0" fontId="30" fillId="0" borderId="36" xfId="0" applyFont="1" applyBorder="1" applyAlignment="1" applyProtection="1">
      <alignment horizontal="right" wrapText="1"/>
    </xf>
    <xf numFmtId="0" fontId="30" fillId="0" borderId="43" xfId="0" applyFont="1" applyBorder="1" applyAlignment="1" applyProtection="1">
      <alignment horizontal="right" wrapText="1"/>
    </xf>
    <xf numFmtId="0" fontId="30" fillId="0" borderId="0" xfId="0" applyFont="1" applyAlignment="1" applyProtection="1">
      <alignment horizontal="left" wrapText="1"/>
    </xf>
    <xf numFmtId="0" fontId="0" fillId="0" borderId="24" xfId="0" applyBorder="1" applyAlignment="1" applyProtection="1">
      <alignment horizontal="left" vertical="center"/>
    </xf>
    <xf numFmtId="0" fontId="0" fillId="0" borderId="1" xfId="0" applyBorder="1" applyAlignment="1" applyProtection="1">
      <alignment horizontal="left" vertical="center"/>
    </xf>
    <xf numFmtId="0" fontId="0" fillId="3" borderId="10" xfId="0" applyFill="1" applyBorder="1" applyAlignment="1">
      <alignment horizontal="left" vertical="top" wrapText="1"/>
    </xf>
    <xf numFmtId="0" fontId="0" fillId="3" borderId="0" xfId="0" applyFill="1" applyBorder="1" applyAlignment="1">
      <alignment horizontal="left" vertical="top" wrapText="1"/>
    </xf>
    <xf numFmtId="0" fontId="0" fillId="3" borderId="11" xfId="0" applyFill="1" applyBorder="1" applyAlignment="1">
      <alignment horizontal="left" vertical="top" wrapText="1"/>
    </xf>
    <xf numFmtId="0" fontId="0" fillId="3" borderId="16" xfId="0" applyFill="1" applyBorder="1" applyAlignment="1">
      <alignment horizontal="left" wrapText="1"/>
    </xf>
    <xf numFmtId="0" fontId="0" fillId="3" borderId="2" xfId="0" applyFill="1" applyBorder="1" applyAlignment="1">
      <alignment horizontal="left" wrapText="1"/>
    </xf>
    <xf numFmtId="0" fontId="0" fillId="3" borderId="8" xfId="0" applyFill="1" applyBorder="1" applyAlignment="1">
      <alignment horizontal="left" wrapText="1"/>
    </xf>
    <xf numFmtId="0" fontId="25" fillId="3" borderId="44"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0" fillId="11" borderId="22"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1" borderId="28" xfId="0" applyFont="1" applyFill="1" applyBorder="1" applyAlignment="1" applyProtection="1">
      <alignment horizontal="left" vertical="center"/>
      <protection locked="0"/>
    </xf>
    <xf numFmtId="0" fontId="0" fillId="11" borderId="54" xfId="0" applyFont="1" applyFill="1" applyBorder="1" applyAlignment="1" applyProtection="1">
      <alignment horizontal="left" vertical="center"/>
      <protection locked="0"/>
    </xf>
    <xf numFmtId="0" fontId="0" fillId="3" borderId="12" xfId="0" applyFont="1" applyFill="1" applyBorder="1" applyAlignment="1">
      <alignment horizontal="left"/>
    </xf>
    <xf numFmtId="0" fontId="0" fillId="3" borderId="15" xfId="0" applyFont="1" applyFill="1" applyBorder="1" applyAlignment="1">
      <alignment horizontal="left"/>
    </xf>
    <xf numFmtId="0" fontId="0" fillId="3" borderId="13" xfId="0" applyFont="1" applyFill="1" applyBorder="1" applyAlignment="1">
      <alignment horizontal="left"/>
    </xf>
    <xf numFmtId="0" fontId="22" fillId="3" borderId="17" xfId="0" applyFont="1" applyFill="1" applyBorder="1" applyAlignment="1">
      <alignment horizontal="left" vertical="center" wrapText="1"/>
    </xf>
    <xf numFmtId="0" fontId="22" fillId="3" borderId="18"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5" xfId="0" applyFont="1" applyFill="1" applyBorder="1" applyAlignment="1">
      <alignment horizontal="left" vertical="center" wrapText="1"/>
    </xf>
    <xf numFmtId="0" fontId="22" fillId="3" borderId="51" xfId="0" applyFont="1" applyFill="1" applyBorder="1" applyAlignment="1">
      <alignment horizontal="left" vertical="center" wrapText="1"/>
    </xf>
    <xf numFmtId="0" fontId="0" fillId="0" borderId="56"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48" fillId="14" borderId="0" xfId="0" applyFont="1" applyFill="1" applyAlignment="1">
      <alignment horizontal="center" vertical="center" wrapText="1"/>
    </xf>
    <xf numFmtId="0" fontId="31" fillId="3" borderId="3" xfId="0" applyFont="1" applyFill="1" applyBorder="1" applyAlignment="1">
      <alignment horizontal="left" vertical="center" wrapText="1"/>
    </xf>
    <xf numFmtId="0" fontId="31" fillId="3" borderId="4" xfId="0" applyFont="1" applyFill="1" applyBorder="1" applyAlignment="1">
      <alignment horizontal="left" vertical="center" wrapText="1"/>
    </xf>
    <xf numFmtId="0" fontId="31" fillId="3" borderId="5" xfId="0" applyFont="1" applyFill="1" applyBorder="1" applyAlignment="1">
      <alignment horizontal="left" vertical="center" wrapText="1"/>
    </xf>
    <xf numFmtId="0" fontId="0" fillId="11" borderId="3" xfId="0" applyFont="1" applyFill="1" applyBorder="1" applyAlignment="1" applyProtection="1">
      <alignment horizontal="left" vertical="center"/>
      <protection locked="0"/>
    </xf>
    <xf numFmtId="0" fontId="0" fillId="11" borderId="4" xfId="0" applyFont="1" applyFill="1" applyBorder="1" applyAlignment="1" applyProtection="1">
      <alignment horizontal="left" vertical="center"/>
      <protection locked="0"/>
    </xf>
    <xf numFmtId="0" fontId="1" fillId="9"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7" borderId="1" xfId="0" applyFont="1" applyFill="1" applyBorder="1" applyAlignment="1">
      <alignment horizontal="center" vertical="center" wrapText="1"/>
    </xf>
  </cellXfs>
  <cellStyles count="9">
    <cellStyle name="Comma" xfId="4" builtinId="3"/>
    <cellStyle name="Currency" xfId="5" builtinId="4"/>
    <cellStyle name="Hyperlink" xfId="6" builtinId="8"/>
    <cellStyle name="Normal" xfId="0" builtinId="0"/>
    <cellStyle name="Normal 2" xfId="1"/>
    <cellStyle name="Normal 2 10 2 2" xfId="2"/>
    <cellStyle name="Normal 2 10 2 2 2" xfId="7"/>
    <cellStyle name="Normal 3" xfId="3"/>
    <cellStyle name="Normal 3 2" xfId="8"/>
  </cellStyles>
  <dxfs count="0"/>
  <tableStyles count="0" defaultTableStyle="TableStyleMedium2" defaultPivotStyle="PivotStyleLight16"/>
  <colors>
    <mruColors>
      <color rgb="FF0000FF"/>
      <color rgb="FFF5BCB1"/>
      <color rgb="FFCDACE6"/>
      <color rgb="FFF9C1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892970</xdr:colOff>
      <xdr:row>19</xdr:row>
      <xdr:rowOff>47625</xdr:rowOff>
    </xdr:from>
    <xdr:to>
      <xdr:col>17</xdr:col>
      <xdr:colOff>480219</xdr:colOff>
      <xdr:row>28</xdr:row>
      <xdr:rowOff>17199</xdr:rowOff>
    </xdr:to>
    <xdr:sp macro="" textlink="">
      <xdr:nvSpPr>
        <xdr:cNvPr id="2" name="Rectangle 1">
          <a:extLst>
            <a:ext uri="{FF2B5EF4-FFF2-40B4-BE49-F238E27FC236}">
              <a16:creationId xmlns:a16="http://schemas.microsoft.com/office/drawing/2014/main" id="{73B19E01-7561-4BFB-8122-35CCE00D6CA3}"/>
            </a:ext>
          </a:extLst>
        </xdr:cNvPr>
        <xdr:cNvSpPr/>
      </xdr:nvSpPr>
      <xdr:spPr>
        <a:xfrm>
          <a:off x="10048876" y="7798594"/>
          <a:ext cx="3456781" cy="14697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solidFill>
                <a:schemeClr val="bg1"/>
              </a:solidFill>
            </a:rPr>
            <a:t>This</a:t>
          </a:r>
          <a:r>
            <a:rPr lang="en-US" sz="1600" baseline="0">
              <a:solidFill>
                <a:schemeClr val="bg1"/>
              </a:solidFill>
            </a:rPr>
            <a:t> Tab will be hidden from applicants.</a:t>
          </a:r>
        </a:p>
        <a:p>
          <a:pPr algn="l"/>
          <a:r>
            <a:rPr lang="en-US" sz="1600" baseline="0">
              <a:solidFill>
                <a:schemeClr val="bg1"/>
              </a:solidFill>
            </a:rPr>
            <a:t>Each line can be copy/pasted to each relevant file.</a:t>
          </a:r>
        </a:p>
        <a:p>
          <a:pPr algn="l"/>
          <a:endParaRPr lang="en-US" sz="16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625928</xdr:colOff>
      <xdr:row>8</xdr:row>
      <xdr:rowOff>2</xdr:rowOff>
    </xdr:from>
    <xdr:to>
      <xdr:col>27</xdr:col>
      <xdr:colOff>69964</xdr:colOff>
      <xdr:row>20</xdr:row>
      <xdr:rowOff>146549</xdr:rowOff>
    </xdr:to>
    <xdr:pic>
      <xdr:nvPicPr>
        <xdr:cNvPr id="3" name="Picture 2">
          <a:extLst>
            <a:ext uri="{FF2B5EF4-FFF2-40B4-BE49-F238E27FC236}">
              <a16:creationId xmlns:a16="http://schemas.microsoft.com/office/drawing/2014/main" id="{75DB92CE-F00D-4F87-ABA5-87904E6756AF}"/>
            </a:ext>
          </a:extLst>
        </xdr:cNvPr>
        <xdr:cNvPicPr>
          <a:picLocks noChangeAspect="1"/>
        </xdr:cNvPicPr>
      </xdr:nvPicPr>
      <xdr:blipFill>
        <a:blip xmlns:r="http://schemas.openxmlformats.org/officeDocument/2006/relationships" r:embed="rId1"/>
        <a:stretch>
          <a:fillRect/>
        </a:stretch>
      </xdr:blipFill>
      <xdr:spPr>
        <a:xfrm>
          <a:off x="15226392" y="2354038"/>
          <a:ext cx="6342857" cy="3276190"/>
        </a:xfrm>
        <a:prstGeom prst="rect">
          <a:avLst/>
        </a:prstGeom>
        <a:ln w="206375">
          <a:solidFill>
            <a:srgbClr val="0000FF"/>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nces.ed.gov/programs/digest/d18/ch_2.asp" TargetMode="External"/><Relationship Id="rId1" Type="http://schemas.openxmlformats.org/officeDocument/2006/relationships/hyperlink" Target="https://www.eia.gov/todayinenergy/detail.php?id=21152"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fwmd.gov/portal/page/portal/xrepository/sfwmd_repository_xlsx/cst_efectvnscal_final.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T16"/>
  <sheetViews>
    <sheetView showGridLines="0" zoomScale="70" zoomScaleNormal="70" workbookViewId="0">
      <selection activeCell="E11" sqref="E11"/>
    </sheetView>
  </sheetViews>
  <sheetFormatPr defaultColWidth="10.85546875" defaultRowHeight="12.75" x14ac:dyDescent="0.2"/>
  <cols>
    <col min="1" max="8" width="10.85546875" style="1"/>
    <col min="9" max="9" width="13.140625" style="1" bestFit="1" customWidth="1"/>
    <col min="10" max="10" width="13" style="1" customWidth="1"/>
    <col min="11" max="11" width="10.85546875" style="1"/>
    <col min="12" max="12" width="13" style="1" bestFit="1" customWidth="1"/>
    <col min="13" max="13" width="14.42578125" style="1" customWidth="1"/>
    <col min="14" max="25" width="10.85546875" style="1"/>
    <col min="26" max="27" width="27.42578125" style="1" customWidth="1"/>
    <col min="28" max="28" width="20" style="1" customWidth="1"/>
    <col min="29" max="16384" width="10.85546875" style="1"/>
  </cols>
  <sheetData>
    <row r="1" spans="1:46" ht="20.25" x14ac:dyDescent="0.3">
      <c r="A1" s="52" t="s">
        <v>154</v>
      </c>
    </row>
    <row r="2" spans="1:46" s="47" customFormat="1" ht="52.5" customHeight="1" x14ac:dyDescent="0.2">
      <c r="A2" s="41" t="s">
        <v>104</v>
      </c>
      <c r="B2" s="41" t="s">
        <v>105</v>
      </c>
      <c r="C2" s="41" t="s">
        <v>13</v>
      </c>
      <c r="D2" s="41" t="s">
        <v>106</v>
      </c>
      <c r="E2" s="41" t="s">
        <v>160</v>
      </c>
      <c r="F2" s="41" t="s">
        <v>14</v>
      </c>
      <c r="G2" s="41" t="s">
        <v>107</v>
      </c>
      <c r="H2" s="41" t="s">
        <v>17</v>
      </c>
      <c r="I2" s="41" t="s">
        <v>75</v>
      </c>
      <c r="J2" s="48" t="s">
        <v>161</v>
      </c>
      <c r="K2" s="41" t="s">
        <v>76</v>
      </c>
      <c r="L2" s="48" t="s">
        <v>108</v>
      </c>
      <c r="M2" s="41" t="s">
        <v>77</v>
      </c>
      <c r="N2" s="41" t="s">
        <v>78</v>
      </c>
      <c r="O2" s="41" t="s">
        <v>109</v>
      </c>
      <c r="P2" s="41" t="s">
        <v>110</v>
      </c>
      <c r="Q2" s="42" t="s">
        <v>111</v>
      </c>
      <c r="R2" s="43" t="s">
        <v>96</v>
      </c>
      <c r="S2" s="43" t="s">
        <v>192</v>
      </c>
      <c r="T2" s="44" t="s">
        <v>97</v>
      </c>
      <c r="U2" s="44" t="s">
        <v>98</v>
      </c>
      <c r="V2" s="44" t="s">
        <v>99</v>
      </c>
      <c r="W2" s="44" t="s">
        <v>100</v>
      </c>
      <c r="X2" s="44" t="s">
        <v>101</v>
      </c>
      <c r="Y2" s="44" t="s">
        <v>102</v>
      </c>
      <c r="Z2" s="45" t="s">
        <v>103</v>
      </c>
      <c r="AA2" s="46" t="s">
        <v>157</v>
      </c>
      <c r="AB2" s="46" t="s">
        <v>158</v>
      </c>
      <c r="AC2" s="1"/>
    </row>
    <row r="3" spans="1:46" s="54" customFormat="1" ht="69" customHeight="1" x14ac:dyDescent="0.2">
      <c r="A3" s="53"/>
      <c r="B3" s="53">
        <f>'1. Entity Information'!B4</f>
        <v>0</v>
      </c>
      <c r="C3" s="53">
        <f>'1. Entity Information'!C4</f>
        <v>0</v>
      </c>
      <c r="D3" s="53"/>
      <c r="E3" s="67"/>
      <c r="F3" s="67">
        <f>'1. Entity Information'!D4</f>
        <v>0</v>
      </c>
      <c r="G3" s="93">
        <f>'1. Entity Information'!E4</f>
        <v>0</v>
      </c>
      <c r="H3" s="92" t="str">
        <f>'2. Project Description'!E4</f>
        <v>Select One</v>
      </c>
      <c r="I3" s="254">
        <f>'2. Project Description'!F4</f>
        <v>0</v>
      </c>
      <c r="J3" s="67"/>
      <c r="K3" s="68">
        <f>'2. Project Description'!G4</f>
        <v>0</v>
      </c>
      <c r="L3" s="67"/>
      <c r="M3" s="69">
        <f>'2. Project Description'!H4</f>
        <v>0</v>
      </c>
      <c r="N3" s="69">
        <f>'2. Project Description'!I4</f>
        <v>0</v>
      </c>
      <c r="O3" s="67"/>
      <c r="P3" s="67"/>
      <c r="Q3" s="67" t="str">
        <f>'7. Ancillary Information'!D18</f>
        <v>Select One</v>
      </c>
      <c r="R3" s="67"/>
      <c r="S3" s="67"/>
      <c r="T3" s="67"/>
      <c r="U3" s="67"/>
      <c r="V3" s="67"/>
      <c r="W3" s="67"/>
      <c r="X3" s="67"/>
      <c r="Y3" s="67"/>
      <c r="Z3" s="67">
        <f>SUM(T3:Y3)</f>
        <v>0</v>
      </c>
      <c r="AA3" s="53">
        <f>'2. Project Description'!C10</f>
        <v>0</v>
      </c>
      <c r="AB3" s="53">
        <f>'2. Project Description'!C8</f>
        <v>0</v>
      </c>
      <c r="AC3" s="1"/>
    </row>
    <row r="4" spans="1:46" s="54" customFormat="1" ht="69" customHeight="1" x14ac:dyDescent="0.3">
      <c r="A4" s="52" t="s">
        <v>204</v>
      </c>
      <c r="B4" s="94"/>
      <c r="C4" s="94"/>
      <c r="D4" s="94"/>
      <c r="E4" s="95"/>
      <c r="F4" s="96"/>
      <c r="G4" s="96"/>
      <c r="H4" s="96"/>
      <c r="I4" s="96"/>
      <c r="J4" s="96"/>
      <c r="K4" s="96"/>
      <c r="L4" s="95"/>
      <c r="M4" s="97"/>
      <c r="N4" s="97"/>
      <c r="O4" s="95"/>
      <c r="P4" s="95"/>
      <c r="Q4" s="95"/>
      <c r="R4" s="95"/>
      <c r="S4" s="95"/>
      <c r="T4" s="95"/>
      <c r="U4" s="95"/>
      <c r="V4" s="95"/>
      <c r="W4" s="95"/>
      <c r="X4" s="95"/>
      <c r="Y4" s="95"/>
      <c r="Z4" s="95"/>
      <c r="AA4" s="94"/>
      <c r="AB4" s="94"/>
      <c r="AC4" s="1"/>
    </row>
    <row r="5" spans="1:46" s="47" customFormat="1" ht="47.25" customHeight="1" x14ac:dyDescent="0.25">
      <c r="A5" s="41" t="s">
        <v>195</v>
      </c>
      <c r="B5" s="41" t="s">
        <v>113</v>
      </c>
      <c r="C5" s="41" t="s">
        <v>196</v>
      </c>
      <c r="D5" s="41" t="s">
        <v>197</v>
      </c>
      <c r="E5" s="41" t="s">
        <v>198</v>
      </c>
      <c r="F5" s="41" t="s">
        <v>107</v>
      </c>
      <c r="G5" s="41" t="s">
        <v>14</v>
      </c>
      <c r="H5" s="41" t="s">
        <v>105</v>
      </c>
      <c r="I5" s="41" t="s">
        <v>120</v>
      </c>
      <c r="J5" s="41" t="s">
        <v>17</v>
      </c>
      <c r="K5" s="41" t="s">
        <v>122</v>
      </c>
      <c r="L5" s="41" t="s">
        <v>199</v>
      </c>
      <c r="M5" s="41" t="s">
        <v>77</v>
      </c>
      <c r="N5" s="41" t="s">
        <v>78</v>
      </c>
      <c r="O5" s="41" t="s">
        <v>200</v>
      </c>
      <c r="P5" s="41" t="s">
        <v>201</v>
      </c>
      <c r="Q5" s="41" t="s">
        <v>127</v>
      </c>
      <c r="R5" s="41" t="s">
        <v>202</v>
      </c>
      <c r="S5" s="44" t="s">
        <v>76</v>
      </c>
      <c r="T5" s="44" t="s">
        <v>203</v>
      </c>
      <c r="U5" s="44" t="s">
        <v>111</v>
      </c>
      <c r="V5" s="44" t="s">
        <v>131</v>
      </c>
      <c r="W5" s="44" t="s">
        <v>132</v>
      </c>
      <c r="X5" s="50" t="s">
        <v>133</v>
      </c>
      <c r="Y5" s="50" t="s">
        <v>134</v>
      </c>
      <c r="Z5" s="50" t="s">
        <v>135</v>
      </c>
      <c r="AA5" s="50" t="s">
        <v>136</v>
      </c>
      <c r="AB5" s="50" t="s">
        <v>137</v>
      </c>
      <c r="AC5" s="50" t="s">
        <v>138</v>
      </c>
      <c r="AD5" s="50" t="s">
        <v>139</v>
      </c>
      <c r="AE5" s="50" t="s">
        <v>140</v>
      </c>
      <c r="AF5" s="50" t="s">
        <v>141</v>
      </c>
      <c r="AG5" s="50" t="s">
        <v>142</v>
      </c>
      <c r="AH5" s="50" t="s">
        <v>143</v>
      </c>
      <c r="AI5" s="50" t="s">
        <v>144</v>
      </c>
      <c r="AJ5" s="50" t="s">
        <v>145</v>
      </c>
      <c r="AK5" s="50" t="s">
        <v>146</v>
      </c>
      <c r="AL5" s="50" t="s">
        <v>147</v>
      </c>
      <c r="AM5" s="50" t="s">
        <v>148</v>
      </c>
      <c r="AN5" s="50" t="s">
        <v>151</v>
      </c>
      <c r="AO5" s="50" t="s">
        <v>152</v>
      </c>
      <c r="AP5" s="50" t="s">
        <v>149</v>
      </c>
      <c r="AQ5" s="50" t="s">
        <v>150</v>
      </c>
      <c r="AR5" s="50"/>
      <c r="AS5" s="50"/>
      <c r="AT5" s="50"/>
    </row>
    <row r="6" spans="1:46" s="108" customFormat="1" ht="80.25" customHeight="1" x14ac:dyDescent="0.25">
      <c r="A6" s="98"/>
      <c r="B6" s="99">
        <v>2022</v>
      </c>
      <c r="C6" s="100"/>
      <c r="D6" s="101"/>
      <c r="E6" s="101"/>
      <c r="F6" s="100">
        <f>G3</f>
        <v>0</v>
      </c>
      <c r="G6" s="100">
        <f>F3</f>
        <v>0</v>
      </c>
      <c r="H6" s="100">
        <f>B3</f>
        <v>0</v>
      </c>
      <c r="I6" s="100"/>
      <c r="J6" s="100" t="str">
        <f>H3</f>
        <v>Select One</v>
      </c>
      <c r="K6" s="100">
        <f>C3</f>
        <v>0</v>
      </c>
      <c r="L6" s="100"/>
      <c r="M6" s="102">
        <f>M3</f>
        <v>0</v>
      </c>
      <c r="N6" s="102">
        <f>N3</f>
        <v>0</v>
      </c>
      <c r="O6" s="102"/>
      <c r="P6" s="102"/>
      <c r="Q6" s="103">
        <f>I3</f>
        <v>0</v>
      </c>
      <c r="R6" s="103"/>
      <c r="S6" s="104">
        <f>K3</f>
        <v>0</v>
      </c>
      <c r="T6" s="104"/>
      <c r="U6" s="105" t="str">
        <f>Q3</f>
        <v>Select One</v>
      </c>
      <c r="V6" s="105">
        <f>'1. Entity Information'!B7</f>
        <v>0</v>
      </c>
      <c r="W6" s="105">
        <f>'1. Entity Information'!C7</f>
        <v>0</v>
      </c>
      <c r="X6" s="101">
        <f>'1. Entity Information'!E7</f>
        <v>0</v>
      </c>
      <c r="Y6" s="101"/>
      <c r="Z6" s="101">
        <f>'1. Entity Information'!F7</f>
        <v>0</v>
      </c>
      <c r="AA6" s="101">
        <f>'1. Entity Information'!G7</f>
        <v>0</v>
      </c>
      <c r="AB6" s="101">
        <f>'1. Entity Information'!H7</f>
        <v>0</v>
      </c>
      <c r="AC6" s="101"/>
      <c r="AD6" s="106">
        <f>'1. Entity Information'!D7</f>
        <v>0</v>
      </c>
      <c r="AE6" s="105">
        <f>'1. Entity Information'!B11</f>
        <v>0</v>
      </c>
      <c r="AF6" s="105">
        <f>'1. Entity Information'!C11</f>
        <v>0</v>
      </c>
      <c r="AG6" s="105">
        <f>'1. Entity Information'!E11</f>
        <v>0</v>
      </c>
      <c r="AI6" s="101">
        <f>'1. Entity Information'!F11</f>
        <v>0</v>
      </c>
      <c r="AJ6" s="101">
        <f>'1. Entity Information'!G7</f>
        <v>0</v>
      </c>
      <c r="AK6" s="257">
        <f>'1. Entity Information'!H11</f>
        <v>0</v>
      </c>
      <c r="AL6" s="101"/>
      <c r="AM6" s="105">
        <f>'1. Entity Information'!D11</f>
        <v>0</v>
      </c>
      <c r="AN6" s="101">
        <f>'1. Entity Information'!F4</f>
        <v>0</v>
      </c>
      <c r="AO6" s="101">
        <f>'1. Entity Information'!G4</f>
        <v>0</v>
      </c>
      <c r="AP6" s="101"/>
      <c r="AQ6" s="107">
        <f>AA3</f>
        <v>0</v>
      </c>
    </row>
    <row r="7" spans="1:46" ht="13.5" customHeight="1" x14ac:dyDescent="0.2">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row>
    <row r="8" spans="1:46" ht="30.75" customHeight="1" x14ac:dyDescent="0.3">
      <c r="A8" s="52" t="s">
        <v>153</v>
      </c>
      <c r="B8" s="37"/>
      <c r="C8" s="38"/>
      <c r="D8" s="37"/>
      <c r="E8" s="37"/>
      <c r="F8" s="37"/>
      <c r="G8" s="37"/>
      <c r="H8" s="37"/>
    </row>
    <row r="9" spans="1:46" s="47" customFormat="1" ht="47.25" customHeight="1" x14ac:dyDescent="0.25">
      <c r="A9" s="41" t="s">
        <v>113</v>
      </c>
      <c r="B9" s="41" t="s">
        <v>114</v>
      </c>
      <c r="C9" s="41" t="s">
        <v>115</v>
      </c>
      <c r="D9" s="41" t="s">
        <v>116</v>
      </c>
      <c r="E9" s="41" t="s">
        <v>117</v>
      </c>
      <c r="F9" s="41" t="s">
        <v>81</v>
      </c>
      <c r="G9" s="41" t="s">
        <v>118</v>
      </c>
      <c r="H9" s="41" t="s">
        <v>107</v>
      </c>
      <c r="I9" s="41" t="s">
        <v>14</v>
      </c>
      <c r="J9" s="41" t="s">
        <v>119</v>
      </c>
      <c r="K9" s="41" t="s">
        <v>105</v>
      </c>
      <c r="L9" s="41" t="s">
        <v>120</v>
      </c>
      <c r="M9" s="41" t="s">
        <v>121</v>
      </c>
      <c r="N9" s="41" t="s">
        <v>17</v>
      </c>
      <c r="O9" s="41" t="s">
        <v>122</v>
      </c>
      <c r="P9" s="41" t="s">
        <v>77</v>
      </c>
      <c r="Q9" s="41" t="s">
        <v>123</v>
      </c>
      <c r="R9" s="41" t="s">
        <v>124</v>
      </c>
      <c r="S9" s="44" t="s">
        <v>125</v>
      </c>
      <c r="T9" s="44" t="s">
        <v>126</v>
      </c>
      <c r="U9" s="44" t="s">
        <v>127</v>
      </c>
      <c r="V9" s="44" t="s">
        <v>128</v>
      </c>
      <c r="W9" s="44" t="s">
        <v>129</v>
      </c>
      <c r="X9" s="50" t="s">
        <v>130</v>
      </c>
      <c r="Y9" s="50" t="s">
        <v>131</v>
      </c>
      <c r="Z9" s="50" t="s">
        <v>132</v>
      </c>
      <c r="AA9" s="50" t="s">
        <v>133</v>
      </c>
      <c r="AB9" s="50" t="s">
        <v>134</v>
      </c>
      <c r="AC9" s="50" t="s">
        <v>135</v>
      </c>
      <c r="AD9" s="50" t="s">
        <v>136</v>
      </c>
      <c r="AE9" s="50" t="s">
        <v>137</v>
      </c>
      <c r="AF9" s="50" t="s">
        <v>138</v>
      </c>
      <c r="AG9" s="50" t="s">
        <v>139</v>
      </c>
      <c r="AH9" s="50" t="s">
        <v>140</v>
      </c>
      <c r="AI9" s="50" t="s">
        <v>141</v>
      </c>
      <c r="AJ9" s="50" t="s">
        <v>142</v>
      </c>
      <c r="AK9" s="50" t="s">
        <v>143</v>
      </c>
      <c r="AL9" s="50" t="s">
        <v>144</v>
      </c>
      <c r="AM9" s="50" t="s">
        <v>145</v>
      </c>
      <c r="AN9" s="50" t="s">
        <v>146</v>
      </c>
      <c r="AO9" s="50" t="s">
        <v>147</v>
      </c>
      <c r="AP9" s="50" t="s">
        <v>148</v>
      </c>
      <c r="AQ9" s="50" t="s">
        <v>149</v>
      </c>
      <c r="AR9" s="50" t="s">
        <v>150</v>
      </c>
      <c r="AS9" s="50" t="s">
        <v>151</v>
      </c>
      <c r="AT9" s="50" t="s">
        <v>152</v>
      </c>
    </row>
    <row r="10" spans="1:46" s="62" customFormat="1" ht="27.75" customHeight="1" x14ac:dyDescent="0.2">
      <c r="A10" s="51">
        <v>2022</v>
      </c>
      <c r="B10" s="51"/>
      <c r="C10" s="51"/>
      <c r="D10" s="51"/>
      <c r="E10" s="51"/>
      <c r="F10" s="51"/>
      <c r="G10" s="51"/>
      <c r="H10" s="51">
        <f>G3</f>
        <v>0</v>
      </c>
      <c r="I10" s="60">
        <f>F3</f>
        <v>0</v>
      </c>
      <c r="J10" s="60">
        <f>'1. Entity Information'!C11</f>
        <v>0</v>
      </c>
      <c r="K10" s="60">
        <f>B3</f>
        <v>0</v>
      </c>
      <c r="L10" s="60"/>
      <c r="M10" s="60"/>
      <c r="N10" s="60" t="str">
        <f>H3</f>
        <v>Select One</v>
      </c>
      <c r="O10" s="60">
        <f>C3</f>
        <v>0</v>
      </c>
      <c r="P10" s="61">
        <f>M3</f>
        <v>0</v>
      </c>
      <c r="Q10" s="60"/>
      <c r="R10" s="60"/>
      <c r="S10" s="60"/>
      <c r="T10" s="60"/>
      <c r="U10" s="255">
        <f>I3</f>
        <v>0</v>
      </c>
      <c r="V10" s="60"/>
      <c r="W10" s="60"/>
      <c r="X10" s="60"/>
      <c r="Y10" s="60">
        <f>'1. Entity Information'!B7</f>
        <v>0</v>
      </c>
      <c r="Z10" s="60">
        <f>'1. Entity Information'!C7</f>
        <v>0</v>
      </c>
      <c r="AA10" s="60">
        <f>'1. Entity Information'!E7</f>
        <v>0</v>
      </c>
      <c r="AB10" s="60"/>
      <c r="AC10" s="60">
        <f>'1. Entity Information'!F7</f>
        <v>0</v>
      </c>
      <c r="AD10" s="60">
        <f>'1. Entity Information'!G7</f>
        <v>0</v>
      </c>
      <c r="AE10" s="60">
        <f>'1. Entity Information'!H7</f>
        <v>0</v>
      </c>
      <c r="AF10" s="60"/>
      <c r="AG10" s="60">
        <f>'1. Entity Information'!D7</f>
        <v>0</v>
      </c>
      <c r="AH10" s="60">
        <f>'1. Entity Information'!B11</f>
        <v>0</v>
      </c>
      <c r="AI10" s="60">
        <f>'1. Entity Information'!C11</f>
        <v>0</v>
      </c>
      <c r="AJ10" s="60">
        <f>'1. Entity Information'!E11</f>
        <v>0</v>
      </c>
      <c r="AK10" s="60"/>
      <c r="AL10" s="60">
        <f>'1. Entity Information'!F11</f>
        <v>0</v>
      </c>
      <c r="AM10" s="60">
        <f>'1. Entity Information'!G11</f>
        <v>0</v>
      </c>
      <c r="AN10" s="60">
        <f>'1. Entity Information'!H11</f>
        <v>0</v>
      </c>
      <c r="AO10" s="60"/>
      <c r="AP10" s="60">
        <f>'1. Entity Information'!D11</f>
        <v>0</v>
      </c>
      <c r="AQ10" s="60"/>
      <c r="AR10" s="60"/>
      <c r="AS10" s="60">
        <f>I14</f>
        <v>0</v>
      </c>
      <c r="AT10" s="60">
        <f>J14</f>
        <v>0</v>
      </c>
    </row>
    <row r="11" spans="1:46" ht="42" customHeight="1" x14ac:dyDescent="0.3">
      <c r="A11" s="52" t="s">
        <v>155</v>
      </c>
      <c r="B11" s="37"/>
      <c r="C11" s="37"/>
    </row>
    <row r="12" spans="1:46" s="58" customFormat="1" ht="47.25" customHeight="1" x14ac:dyDescent="0.25">
      <c r="A12" s="31"/>
      <c r="B12" s="477" t="s">
        <v>0</v>
      </c>
      <c r="C12" s="478"/>
      <c r="D12" s="479"/>
      <c r="E12" s="480" t="s">
        <v>1</v>
      </c>
      <c r="F12" s="481"/>
      <c r="G12" s="481"/>
      <c r="H12" s="481"/>
      <c r="I12" s="481"/>
      <c r="J12" s="481"/>
      <c r="K12" s="481"/>
      <c r="L12" s="481"/>
      <c r="M12" s="481"/>
      <c r="N12" s="482"/>
      <c r="O12" s="245"/>
      <c r="P12" s="483" t="s">
        <v>2</v>
      </c>
      <c r="Q12" s="484"/>
      <c r="R12" s="484"/>
      <c r="S12" s="484"/>
      <c r="T12" s="484"/>
      <c r="U12" s="485"/>
      <c r="V12" s="486" t="s">
        <v>3</v>
      </c>
      <c r="W12" s="487"/>
      <c r="X12" s="488"/>
      <c r="Y12" s="24" t="s">
        <v>4</v>
      </c>
      <c r="Z12" s="489" t="s">
        <v>5</v>
      </c>
      <c r="AA12" s="490"/>
      <c r="AB12" s="490"/>
      <c r="AC12" s="490"/>
      <c r="AD12" s="490"/>
      <c r="AE12" s="490"/>
      <c r="AF12" s="490"/>
      <c r="AG12" s="491"/>
      <c r="AH12" s="23" t="s">
        <v>6</v>
      </c>
    </row>
    <row r="13" spans="1:46" s="59" customFormat="1" ht="123.75" customHeight="1" x14ac:dyDescent="0.25">
      <c r="A13" s="31" t="s">
        <v>7</v>
      </c>
      <c r="B13" s="40" t="s">
        <v>8</v>
      </c>
      <c r="C13" s="32" t="s">
        <v>9</v>
      </c>
      <c r="D13" s="40" t="s">
        <v>10</v>
      </c>
      <c r="E13" s="13" t="s">
        <v>11</v>
      </c>
      <c r="F13" s="33" t="s">
        <v>12</v>
      </c>
      <c r="G13" s="34" t="s">
        <v>13</v>
      </c>
      <c r="H13" s="33" t="s">
        <v>14</v>
      </c>
      <c r="I13" s="33" t="s">
        <v>15</v>
      </c>
      <c r="J13" s="33" t="s">
        <v>16</v>
      </c>
      <c r="K13" s="13" t="s">
        <v>17</v>
      </c>
      <c r="L13" s="13" t="s">
        <v>18</v>
      </c>
      <c r="M13" s="13" t="s">
        <v>19</v>
      </c>
      <c r="N13" s="13" t="s">
        <v>20</v>
      </c>
      <c r="O13" s="13" t="s">
        <v>21</v>
      </c>
      <c r="P13" s="35" t="s">
        <v>22</v>
      </c>
      <c r="Q13" s="35" t="s">
        <v>23</v>
      </c>
      <c r="R13" s="35" t="s">
        <v>24</v>
      </c>
      <c r="S13" s="35" t="s">
        <v>25</v>
      </c>
      <c r="T13" s="35" t="s">
        <v>26</v>
      </c>
      <c r="U13" s="35" t="s">
        <v>27</v>
      </c>
      <c r="V13" s="246" t="s">
        <v>28</v>
      </c>
      <c r="W13" s="246" t="s">
        <v>29</v>
      </c>
      <c r="X13" s="246" t="s">
        <v>30</v>
      </c>
      <c r="Y13" s="24" t="s">
        <v>31</v>
      </c>
      <c r="Z13" s="247" t="s">
        <v>32</v>
      </c>
      <c r="AA13" s="247" t="s">
        <v>33</v>
      </c>
      <c r="AB13" s="247" t="s">
        <v>34</v>
      </c>
      <c r="AC13" s="247" t="s">
        <v>35</v>
      </c>
      <c r="AD13" s="247" t="s">
        <v>36</v>
      </c>
      <c r="AE13" s="247" t="s">
        <v>37</v>
      </c>
      <c r="AF13" s="247" t="s">
        <v>38</v>
      </c>
      <c r="AG13" s="247" t="s">
        <v>39</v>
      </c>
      <c r="AH13" s="36" t="s">
        <v>40</v>
      </c>
    </row>
    <row r="14" spans="1:46" ht="68.25" customHeight="1" x14ac:dyDescent="0.2">
      <c r="B14" s="56"/>
      <c r="C14" s="56">
        <f>B3</f>
        <v>0</v>
      </c>
      <c r="D14" s="56"/>
      <c r="E14" s="56"/>
      <c r="F14" s="63">
        <f>E3</f>
        <v>0</v>
      </c>
      <c r="G14" s="63">
        <f>C3</f>
        <v>0</v>
      </c>
      <c r="H14" s="63">
        <f>F3</f>
        <v>0</v>
      </c>
      <c r="I14" s="63">
        <f>AN6</f>
        <v>0</v>
      </c>
      <c r="J14" s="63">
        <f>AO6</f>
        <v>0</v>
      </c>
      <c r="K14" s="63" t="str">
        <f>N10</f>
        <v>Select One</v>
      </c>
      <c r="L14" s="63"/>
      <c r="M14" s="57">
        <f>AB3</f>
        <v>0</v>
      </c>
      <c r="N14" s="56"/>
      <c r="O14" s="56"/>
      <c r="P14" s="64">
        <f>G3</f>
        <v>0</v>
      </c>
      <c r="Q14" s="64"/>
      <c r="R14" s="256">
        <f>U10</f>
        <v>0</v>
      </c>
      <c r="S14" s="256">
        <f>U10</f>
        <v>0</v>
      </c>
      <c r="T14" s="64"/>
      <c r="U14" s="64"/>
      <c r="V14" s="64"/>
      <c r="W14" s="64"/>
      <c r="X14" s="64"/>
      <c r="Y14" s="64"/>
      <c r="Z14" s="65">
        <f>M3</f>
        <v>0</v>
      </c>
      <c r="AA14" s="65">
        <f>N3</f>
        <v>0</v>
      </c>
      <c r="AB14" s="64"/>
      <c r="AC14" s="64"/>
      <c r="AD14" s="64"/>
      <c r="AE14" s="66">
        <f>'2. Project Description'!B4</f>
        <v>0</v>
      </c>
      <c r="AF14" s="66">
        <f>'2. Project Description'!C4</f>
        <v>0</v>
      </c>
      <c r="AG14" s="64"/>
      <c r="AH14" s="64"/>
    </row>
    <row r="15" spans="1:46" ht="15" customHeight="1" x14ac:dyDescent="0.2">
      <c r="C15" s="37"/>
    </row>
    <row r="16" spans="1:46" x14ac:dyDescent="0.2">
      <c r="C16" s="37"/>
      <c r="M16" s="55" t="s">
        <v>159</v>
      </c>
      <c r="N16" s="55"/>
      <c r="O16" s="55"/>
      <c r="P16" s="55"/>
      <c r="Q16" s="55"/>
      <c r="R16" s="55"/>
      <c r="S16" s="55"/>
      <c r="T16" s="55"/>
      <c r="U16" s="55"/>
    </row>
  </sheetData>
  <mergeCells count="5">
    <mergeCell ref="B12:D12"/>
    <mergeCell ref="E12:N12"/>
    <mergeCell ref="P12:U12"/>
    <mergeCell ref="V12:X12"/>
    <mergeCell ref="Z12:AG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53"/>
  <sheetViews>
    <sheetView showGridLines="0" zoomScaleNormal="100" zoomScaleSheetLayoutView="100" workbookViewId="0">
      <selection activeCell="G9" sqref="G9"/>
    </sheetView>
  </sheetViews>
  <sheetFormatPr defaultRowHeight="15" x14ac:dyDescent="0.25"/>
  <cols>
    <col min="1" max="1" width="5.7109375" customWidth="1"/>
    <col min="2" max="2" width="32" customWidth="1"/>
    <col min="3" max="3" width="15.7109375" customWidth="1"/>
    <col min="4" max="4" width="13.42578125" customWidth="1"/>
    <col min="5" max="5" width="15.42578125" customWidth="1"/>
    <col min="6" max="6" width="12.28515625" customWidth="1"/>
    <col min="7" max="7" width="12.85546875" customWidth="1"/>
    <col min="8" max="8" width="13.85546875" customWidth="1"/>
    <col min="9" max="9" width="13.7109375" customWidth="1"/>
    <col min="10" max="10" width="10.7109375" customWidth="1"/>
    <col min="11" max="11" width="22.5703125" customWidth="1"/>
    <col min="12" max="12" width="10" customWidth="1"/>
  </cols>
  <sheetData>
    <row r="1" spans="2:12" ht="34.5" customHeight="1" x14ac:dyDescent="0.25">
      <c r="B1" s="494" t="s">
        <v>302</v>
      </c>
      <c r="C1" s="494"/>
    </row>
    <row r="2" spans="2:12" x14ac:dyDescent="0.25">
      <c r="B2" s="223"/>
    </row>
    <row r="3" spans="2:12" ht="21.75" customHeight="1" x14ac:dyDescent="0.3">
      <c r="B3" s="584" t="s">
        <v>404</v>
      </c>
      <c r="C3" s="585"/>
      <c r="D3" s="585"/>
      <c r="E3" s="585"/>
      <c r="F3" s="585"/>
      <c r="G3" s="585"/>
      <c r="H3" s="585"/>
      <c r="I3" s="586"/>
    </row>
    <row r="4" spans="2:12" ht="34.5" customHeight="1" x14ac:dyDescent="0.25">
      <c r="B4" s="572" t="s">
        <v>379</v>
      </c>
      <c r="C4" s="573"/>
      <c r="D4" s="573"/>
      <c r="E4" s="573"/>
      <c r="F4" s="573"/>
      <c r="G4" s="573"/>
      <c r="H4" s="573"/>
      <c r="I4" s="574"/>
    </row>
    <row r="5" spans="2:12" ht="34.5" customHeight="1" x14ac:dyDescent="0.25">
      <c r="B5" s="575" t="s">
        <v>405</v>
      </c>
      <c r="C5" s="576"/>
      <c r="D5" s="576"/>
      <c r="E5" s="576"/>
      <c r="F5" s="576"/>
      <c r="G5" s="576"/>
      <c r="H5" s="576"/>
      <c r="I5" s="577"/>
    </row>
    <row r="6" spans="2:12" ht="15.75" thickBot="1" x14ac:dyDescent="0.3"/>
    <row r="7" spans="2:12" ht="75.75" thickBot="1" x14ac:dyDescent="0.3">
      <c r="B7" s="578" t="s">
        <v>205</v>
      </c>
      <c r="C7" s="579"/>
      <c r="D7" s="237" t="s">
        <v>297</v>
      </c>
      <c r="E7" s="260" t="s">
        <v>380</v>
      </c>
      <c r="F7" s="237" t="s">
        <v>381</v>
      </c>
      <c r="G7" s="237" t="s">
        <v>382</v>
      </c>
      <c r="H7" s="237" t="s">
        <v>383</v>
      </c>
      <c r="I7" s="238" t="s">
        <v>406</v>
      </c>
      <c r="J7" s="109"/>
      <c r="K7" s="109"/>
      <c r="L7" s="109"/>
    </row>
    <row r="8" spans="2:12" x14ac:dyDescent="0.25">
      <c r="B8" s="580"/>
      <c r="C8" s="581"/>
      <c r="D8" s="305"/>
      <c r="E8" s="296"/>
      <c r="F8" s="297"/>
      <c r="G8" s="239">
        <f>(E8*1000000)/365</f>
        <v>0</v>
      </c>
      <c r="H8" s="240">
        <f>E8*F8</f>
        <v>0</v>
      </c>
      <c r="I8" s="241">
        <f t="shared" ref="I8:I16" si="0">IF(F8=0,0,-PMT($B$53,F8,D8)/((G8*365)/1000))</f>
        <v>0</v>
      </c>
      <c r="J8" s="109"/>
      <c r="K8" s="110"/>
      <c r="L8" s="110"/>
    </row>
    <row r="9" spans="2:12" x14ac:dyDescent="0.25">
      <c r="B9" s="580"/>
      <c r="C9" s="581"/>
      <c r="D9" s="306"/>
      <c r="E9" s="298"/>
      <c r="F9" s="292"/>
      <c r="G9" s="111">
        <f t="shared" ref="G9:G16" si="1">(E9*1000000)/365</f>
        <v>0</v>
      </c>
      <c r="H9" s="112">
        <f t="shared" ref="H9:H16" si="2">E9*F9</f>
        <v>0</v>
      </c>
      <c r="I9" s="233">
        <f t="shared" si="0"/>
        <v>0</v>
      </c>
      <c r="J9" s="109"/>
      <c r="K9" s="109"/>
      <c r="L9" s="109"/>
    </row>
    <row r="10" spans="2:12" x14ac:dyDescent="0.25">
      <c r="B10" s="580"/>
      <c r="C10" s="581"/>
      <c r="D10" s="306"/>
      <c r="E10" s="298"/>
      <c r="F10" s="292"/>
      <c r="G10" s="111">
        <f t="shared" si="1"/>
        <v>0</v>
      </c>
      <c r="H10" s="112">
        <f t="shared" si="2"/>
        <v>0</v>
      </c>
      <c r="I10" s="233">
        <f t="shared" si="0"/>
        <v>0</v>
      </c>
      <c r="J10" s="113"/>
      <c r="K10" s="109"/>
      <c r="L10" s="109"/>
    </row>
    <row r="11" spans="2:12" x14ac:dyDescent="0.25">
      <c r="B11" s="580"/>
      <c r="C11" s="581"/>
      <c r="D11" s="306"/>
      <c r="E11" s="292"/>
      <c r="F11" s="292"/>
      <c r="G11" s="111">
        <f t="shared" si="1"/>
        <v>0</v>
      </c>
      <c r="H11" s="112">
        <f t="shared" si="2"/>
        <v>0</v>
      </c>
      <c r="I11" s="233">
        <f t="shared" si="0"/>
        <v>0</v>
      </c>
      <c r="J11" s="109"/>
      <c r="K11" s="109"/>
      <c r="L11" s="109"/>
    </row>
    <row r="12" spans="2:12" x14ac:dyDescent="0.25">
      <c r="B12" s="580"/>
      <c r="C12" s="581"/>
      <c r="D12" s="306"/>
      <c r="E12" s="292"/>
      <c r="F12" s="292"/>
      <c r="G12" s="111">
        <f t="shared" si="1"/>
        <v>0</v>
      </c>
      <c r="H12" s="112">
        <f t="shared" si="2"/>
        <v>0</v>
      </c>
      <c r="I12" s="233">
        <f t="shared" si="0"/>
        <v>0</v>
      </c>
      <c r="J12" s="109"/>
      <c r="K12" s="109"/>
      <c r="L12" s="109"/>
    </row>
    <row r="13" spans="2:12" x14ac:dyDescent="0.25">
      <c r="B13" s="580"/>
      <c r="C13" s="581"/>
      <c r="D13" s="306"/>
      <c r="E13" s="292"/>
      <c r="F13" s="292"/>
      <c r="G13" s="111">
        <f t="shared" si="1"/>
        <v>0</v>
      </c>
      <c r="H13" s="112">
        <f t="shared" si="2"/>
        <v>0</v>
      </c>
      <c r="I13" s="233">
        <f t="shared" si="0"/>
        <v>0</v>
      </c>
      <c r="J13" s="109"/>
      <c r="K13" s="109"/>
      <c r="L13" s="109"/>
    </row>
    <row r="14" spans="2:12" x14ac:dyDescent="0.25">
      <c r="B14" s="580"/>
      <c r="C14" s="581"/>
      <c r="D14" s="306"/>
      <c r="E14" s="292"/>
      <c r="F14" s="292"/>
      <c r="G14" s="111">
        <f t="shared" si="1"/>
        <v>0</v>
      </c>
      <c r="H14" s="112">
        <f t="shared" si="2"/>
        <v>0</v>
      </c>
      <c r="I14" s="233">
        <f t="shared" si="0"/>
        <v>0</v>
      </c>
      <c r="J14" s="109"/>
      <c r="K14" s="109"/>
      <c r="L14" s="109"/>
    </row>
    <row r="15" spans="2:12" x14ac:dyDescent="0.25">
      <c r="B15" s="580"/>
      <c r="C15" s="581"/>
      <c r="D15" s="306"/>
      <c r="E15" s="292"/>
      <c r="F15" s="292"/>
      <c r="G15" s="111">
        <f t="shared" si="1"/>
        <v>0</v>
      </c>
      <c r="H15" s="112">
        <f t="shared" si="2"/>
        <v>0</v>
      </c>
      <c r="I15" s="233">
        <f t="shared" si="0"/>
        <v>0</v>
      </c>
      <c r="J15" s="109"/>
      <c r="K15" s="109"/>
      <c r="L15" s="109"/>
    </row>
    <row r="16" spans="2:12" ht="15.75" thickBot="1" x14ac:dyDescent="0.3">
      <c r="B16" s="582"/>
      <c r="C16" s="583"/>
      <c r="D16" s="307"/>
      <c r="E16" s="299"/>
      <c r="F16" s="299"/>
      <c r="G16" s="234">
        <f t="shared" si="1"/>
        <v>0</v>
      </c>
      <c r="H16" s="235">
        <f t="shared" si="2"/>
        <v>0</v>
      </c>
      <c r="I16" s="236">
        <f t="shared" si="0"/>
        <v>0</v>
      </c>
      <c r="J16" s="109"/>
      <c r="K16" s="109"/>
      <c r="L16" s="109"/>
    </row>
    <row r="17" spans="2:12" x14ac:dyDescent="0.25">
      <c r="B17" s="109"/>
      <c r="C17" s="109"/>
      <c r="D17" s="308">
        <f>SUM(D8:D16)</f>
        <v>0</v>
      </c>
      <c r="E17" s="232">
        <f>SUM(E8:E16)</f>
        <v>0</v>
      </c>
      <c r="F17" s="109"/>
      <c r="G17" s="109"/>
      <c r="H17" s="109"/>
      <c r="I17" s="244">
        <f>IF(D17=0,0,((H8*I8)+(H9*I9)+(H10*I10)+(H11*I11)+(H12*I12)+(H13*I13)+(H14*I14)+(H15*I15)+(H16*I16))/(SUM(H8:H16)))</f>
        <v>0</v>
      </c>
      <c r="K17" s="109"/>
    </row>
    <row r="18" spans="2:12" x14ac:dyDescent="0.25">
      <c r="B18" s="109"/>
      <c r="C18" s="109" t="str">
        <f>IF(D17=0,"",IF(D17='4. Project Budget '!F20,"","This total does not match the total on tab 4. Projeect Budget. Please rectify this error."))</f>
        <v/>
      </c>
      <c r="D18" s="109"/>
      <c r="E18" s="109"/>
      <c r="F18" s="109"/>
      <c r="G18" s="274" t="s">
        <v>206</v>
      </c>
      <c r="H18" s="272"/>
      <c r="I18" s="273"/>
      <c r="J18" s="409"/>
      <c r="K18" s="109"/>
    </row>
    <row r="19" spans="2:12" ht="15.75" thickBot="1" x14ac:dyDescent="0.3">
      <c r="B19" s="109"/>
      <c r="C19" s="109"/>
      <c r="D19" s="115"/>
      <c r="E19" s="109"/>
      <c r="F19" s="109"/>
      <c r="G19" s="109"/>
      <c r="H19" s="109"/>
      <c r="I19" s="109"/>
      <c r="J19" s="109"/>
      <c r="K19" s="109"/>
    </row>
    <row r="20" spans="2:12" ht="43.5" customHeight="1" thickBot="1" x14ac:dyDescent="0.3">
      <c r="B20" s="275" t="s">
        <v>296</v>
      </c>
      <c r="C20" s="242" t="s">
        <v>388</v>
      </c>
      <c r="E20" s="587" t="s">
        <v>298</v>
      </c>
      <c r="F20" s="588"/>
      <c r="G20" s="589"/>
      <c r="H20" s="242" t="s">
        <v>389</v>
      </c>
      <c r="I20" s="109"/>
      <c r="J20" s="590" t="s">
        <v>325</v>
      </c>
      <c r="K20" s="591"/>
      <c r="L20" s="242" t="s">
        <v>390</v>
      </c>
    </row>
    <row r="21" spans="2:12" x14ac:dyDescent="0.25">
      <c r="B21" s="119" t="s">
        <v>384</v>
      </c>
      <c r="C21" s="121">
        <v>25</v>
      </c>
      <c r="E21" s="119" t="s">
        <v>223</v>
      </c>
      <c r="F21" s="120"/>
      <c r="G21" s="120"/>
      <c r="H21" s="121">
        <v>10</v>
      </c>
      <c r="I21" s="109"/>
      <c r="J21" s="592" t="s">
        <v>228</v>
      </c>
      <c r="K21" s="593"/>
      <c r="L21" s="276">
        <v>5</v>
      </c>
    </row>
    <row r="22" spans="2:12" x14ac:dyDescent="0.25">
      <c r="B22" s="116" t="s">
        <v>498</v>
      </c>
      <c r="C22" s="118">
        <v>8</v>
      </c>
      <c r="E22" s="116" t="s">
        <v>213</v>
      </c>
      <c r="F22" s="117"/>
      <c r="G22" s="117"/>
      <c r="H22" s="118">
        <v>9</v>
      </c>
      <c r="I22" s="109"/>
      <c r="J22" s="570" t="s">
        <v>222</v>
      </c>
      <c r="K22" s="571"/>
      <c r="L22" s="118">
        <v>2</v>
      </c>
    </row>
    <row r="23" spans="2:12" x14ac:dyDescent="0.25">
      <c r="B23" s="116" t="s">
        <v>220</v>
      </c>
      <c r="C23" s="118">
        <v>8</v>
      </c>
      <c r="E23" s="116" t="s">
        <v>221</v>
      </c>
      <c r="F23" s="117"/>
      <c r="G23" s="117"/>
      <c r="H23" s="118">
        <v>5</v>
      </c>
      <c r="I23" s="109"/>
      <c r="J23" s="570" t="s">
        <v>224</v>
      </c>
      <c r="K23" s="571"/>
      <c r="L23" s="118">
        <v>7</v>
      </c>
    </row>
    <row r="24" spans="2:12" x14ac:dyDescent="0.25">
      <c r="B24" s="116" t="s">
        <v>218</v>
      </c>
      <c r="C24" s="118">
        <v>11</v>
      </c>
      <c r="E24" s="116" t="s">
        <v>215</v>
      </c>
      <c r="F24" s="117"/>
      <c r="G24" s="117"/>
      <c r="H24" s="118">
        <v>20</v>
      </c>
      <c r="I24" s="109"/>
      <c r="J24" s="570" t="s">
        <v>229</v>
      </c>
      <c r="K24" s="571"/>
      <c r="L24" s="118">
        <v>20</v>
      </c>
    </row>
    <row r="25" spans="2:12" x14ac:dyDescent="0.25">
      <c r="B25" s="116" t="s">
        <v>216</v>
      </c>
      <c r="C25" s="118">
        <v>10</v>
      </c>
      <c r="E25" s="116" t="s">
        <v>219</v>
      </c>
      <c r="F25" s="117"/>
      <c r="G25" s="117"/>
      <c r="H25" s="118">
        <v>10</v>
      </c>
      <c r="I25" s="109"/>
      <c r="J25" s="570" t="s">
        <v>502</v>
      </c>
      <c r="K25" s="571"/>
      <c r="L25" s="118">
        <v>5</v>
      </c>
    </row>
    <row r="26" spans="2:12" x14ac:dyDescent="0.25">
      <c r="B26" s="116" t="s">
        <v>500</v>
      </c>
      <c r="C26" s="118">
        <v>10</v>
      </c>
      <c r="E26" s="116" t="s">
        <v>387</v>
      </c>
      <c r="F26" s="117"/>
      <c r="G26" s="117"/>
      <c r="H26" s="118">
        <v>25</v>
      </c>
      <c r="I26" s="109"/>
      <c r="J26" s="570" t="s">
        <v>501</v>
      </c>
      <c r="K26" s="571"/>
      <c r="L26" s="118">
        <v>10</v>
      </c>
    </row>
    <row r="27" spans="2:12" ht="15.75" thickBot="1" x14ac:dyDescent="0.3">
      <c r="B27" s="116" t="s">
        <v>214</v>
      </c>
      <c r="C27" s="118">
        <v>8</v>
      </c>
      <c r="E27" s="116" t="s">
        <v>225</v>
      </c>
      <c r="F27" s="117"/>
      <c r="G27" s="117"/>
      <c r="H27" s="118">
        <v>10</v>
      </c>
      <c r="I27" s="109"/>
      <c r="J27" s="450" t="s">
        <v>226</v>
      </c>
      <c r="K27" s="451"/>
      <c r="L27" s="124">
        <v>10</v>
      </c>
    </row>
    <row r="28" spans="2:12" x14ac:dyDescent="0.25">
      <c r="B28" s="116" t="s">
        <v>385</v>
      </c>
      <c r="C28" s="118">
        <v>8</v>
      </c>
      <c r="E28" s="116" t="s">
        <v>227</v>
      </c>
      <c r="F28" s="117"/>
      <c r="G28" s="117"/>
      <c r="H28" s="118">
        <v>10</v>
      </c>
      <c r="I28" s="109"/>
      <c r="J28" s="109"/>
      <c r="K28" s="109"/>
    </row>
    <row r="29" spans="2:12" x14ac:dyDescent="0.25">
      <c r="B29" s="116" t="s">
        <v>386</v>
      </c>
      <c r="C29" s="118">
        <v>25</v>
      </c>
      <c r="E29" s="116" t="s">
        <v>217</v>
      </c>
      <c r="F29" s="117"/>
      <c r="G29" s="117"/>
      <c r="H29" s="118">
        <v>10</v>
      </c>
      <c r="I29" s="109"/>
      <c r="J29" s="109"/>
      <c r="K29" s="109"/>
    </row>
    <row r="30" spans="2:12" x14ac:dyDescent="0.25">
      <c r="E30" s="116" t="s">
        <v>499</v>
      </c>
      <c r="F30" s="117"/>
      <c r="G30" s="117"/>
      <c r="H30" s="118">
        <v>5</v>
      </c>
      <c r="I30" s="109"/>
      <c r="J30" s="109"/>
      <c r="K30" s="109"/>
    </row>
    <row r="31" spans="2:12" x14ac:dyDescent="0.25">
      <c r="B31" s="125"/>
      <c r="C31" s="126"/>
      <c r="E31" s="116" t="s">
        <v>474</v>
      </c>
      <c r="F31" s="117"/>
      <c r="G31" s="117"/>
      <c r="H31" s="118">
        <v>5</v>
      </c>
      <c r="I31" s="109"/>
      <c r="J31" s="109"/>
      <c r="K31" s="109"/>
    </row>
    <row r="32" spans="2:12" x14ac:dyDescent="0.25">
      <c r="E32" s="116" t="s">
        <v>384</v>
      </c>
      <c r="F32" s="117"/>
      <c r="G32" s="117"/>
      <c r="H32" s="118">
        <v>25</v>
      </c>
      <c r="I32" s="109"/>
      <c r="J32" s="109"/>
    </row>
    <row r="33" spans="2:11" ht="15.75" thickBot="1" x14ac:dyDescent="0.3">
      <c r="E33" s="122" t="s">
        <v>386</v>
      </c>
      <c r="F33" s="123"/>
      <c r="G33" s="123"/>
      <c r="H33" s="124">
        <v>25</v>
      </c>
      <c r="I33" s="109"/>
      <c r="J33" s="109"/>
    </row>
    <row r="34" spans="2:11" x14ac:dyDescent="0.25">
      <c r="F34" s="109"/>
      <c r="G34" s="109"/>
      <c r="H34" s="109"/>
      <c r="I34" s="109"/>
      <c r="J34" s="109"/>
    </row>
    <row r="35" spans="2:11" ht="56.25" customHeight="1" x14ac:dyDescent="0.25">
      <c r="B35" s="492" t="s">
        <v>162</v>
      </c>
      <c r="C35" s="492"/>
      <c r="D35" s="492"/>
      <c r="E35" s="492"/>
      <c r="F35" s="109"/>
      <c r="G35" s="109"/>
      <c r="H35" s="109"/>
      <c r="I35" s="109"/>
      <c r="J35" s="109"/>
      <c r="K35" s="109"/>
    </row>
    <row r="38" spans="2:11" ht="44.25" customHeight="1" x14ac:dyDescent="0.25"/>
    <row r="53" spans="2:2" x14ac:dyDescent="0.25">
      <c r="B53" s="258">
        <v>2.8500000000000001E-2</v>
      </c>
    </row>
  </sheetData>
  <sheetProtection algorithmName="SHA-512" hashValue="46bf/+tzBuy7dkUp/SqRY8hpBzYH5Ocrd/0iJNr6uvEbBTfqTNLIJWUKXHyd/CVUQbaZfSacU6qkSNQjRa6IBA==" saltValue="QTi1SU2Xy3mQUYjoKaN69g==" spinCount="100000" sheet="1" objects="1" scenarios="1"/>
  <sortState ref="J21:K26">
    <sortCondition ref="J21"/>
  </sortState>
  <mergeCells count="23">
    <mergeCell ref="J23:K23"/>
    <mergeCell ref="J24:K24"/>
    <mergeCell ref="J26:K26"/>
    <mergeCell ref="E20:G20"/>
    <mergeCell ref="J20:K20"/>
    <mergeCell ref="J21:K21"/>
    <mergeCell ref="J22:K22"/>
    <mergeCell ref="B35:E35"/>
    <mergeCell ref="J25:K25"/>
    <mergeCell ref="B4:I4"/>
    <mergeCell ref="B5:I5"/>
    <mergeCell ref="B1:C1"/>
    <mergeCell ref="B7:C7"/>
    <mergeCell ref="B8:C8"/>
    <mergeCell ref="B9:C9"/>
    <mergeCell ref="B10:C10"/>
    <mergeCell ref="B11:C11"/>
    <mergeCell ref="B12:C12"/>
    <mergeCell ref="B13:C13"/>
    <mergeCell ref="B14:C14"/>
    <mergeCell ref="B15:C15"/>
    <mergeCell ref="B16:C16"/>
    <mergeCell ref="B3:I3"/>
  </mergeCells>
  <pageMargins left="0.7" right="0.7" top="0.75" bottom="0.75" header="0.3" footer="0.3"/>
  <pageSetup scale="5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30"/>
  <sheetViews>
    <sheetView showGridLines="0" zoomScaleNormal="100" zoomScaleSheetLayoutView="100" workbookViewId="0">
      <selection activeCell="D20" sqref="D20"/>
    </sheetView>
  </sheetViews>
  <sheetFormatPr defaultRowHeight="15" x14ac:dyDescent="0.25"/>
  <cols>
    <col min="1" max="1" width="2.7109375" style="72" customWidth="1"/>
    <col min="2" max="2" width="67.85546875" style="72" customWidth="1"/>
    <col min="3" max="3" width="22.28515625" style="72" customWidth="1"/>
    <col min="4" max="4" width="13.140625" style="70" customWidth="1"/>
    <col min="5" max="5" width="23.7109375" style="82" customWidth="1"/>
    <col min="6" max="6" width="23.140625" style="72" customWidth="1"/>
    <col min="7" max="7" width="42.85546875" style="72" customWidth="1"/>
    <col min="8" max="8" width="45.7109375" style="72" customWidth="1"/>
    <col min="9" max="16384" width="9.140625" style="72"/>
  </cols>
  <sheetData>
    <row r="1" spans="2:7" ht="26.25" customHeight="1" x14ac:dyDescent="0.25">
      <c r="B1" s="86" t="s">
        <v>303</v>
      </c>
    </row>
    <row r="3" spans="2:7" ht="37.5" customHeight="1" x14ac:dyDescent="0.25">
      <c r="B3" s="504" t="s">
        <v>391</v>
      </c>
      <c r="C3" s="506"/>
      <c r="D3" s="291" t="s">
        <v>164</v>
      </c>
    </row>
    <row r="4" spans="2:7" ht="15.75" customHeight="1" x14ac:dyDescent="0.25">
      <c r="B4" s="597" t="s">
        <v>93</v>
      </c>
      <c r="C4" s="598"/>
      <c r="D4" s="599"/>
    </row>
    <row r="5" spans="2:7" x14ac:dyDescent="0.25">
      <c r="B5" s="600"/>
      <c r="C5" s="601"/>
      <c r="D5" s="581"/>
    </row>
    <row r="6" spans="2:7" x14ac:dyDescent="0.25">
      <c r="B6" s="600"/>
      <c r="C6" s="601"/>
      <c r="D6" s="581"/>
    </row>
    <row r="7" spans="2:7" x14ac:dyDescent="0.25">
      <c r="B7" s="600"/>
      <c r="C7" s="601"/>
      <c r="D7" s="581"/>
    </row>
    <row r="8" spans="2:7" x14ac:dyDescent="0.25">
      <c r="B8" s="600"/>
      <c r="C8" s="601"/>
      <c r="D8" s="581"/>
    </row>
    <row r="10" spans="2:7" x14ac:dyDescent="0.25">
      <c r="B10" s="504" t="s">
        <v>392</v>
      </c>
      <c r="C10" s="506"/>
      <c r="D10" s="291" t="s">
        <v>164</v>
      </c>
    </row>
    <row r="11" spans="2:7" ht="17.25" customHeight="1" x14ac:dyDescent="0.25">
      <c r="C11" s="82"/>
    </row>
    <row r="12" spans="2:7" ht="74.25" customHeight="1" x14ac:dyDescent="0.25">
      <c r="B12" s="504" t="s">
        <v>393</v>
      </c>
      <c r="C12" s="506"/>
      <c r="D12" s="291" t="s">
        <v>164</v>
      </c>
    </row>
    <row r="13" spans="2:7" ht="13.5" customHeight="1" x14ac:dyDescent="0.25"/>
    <row r="14" spans="2:7" ht="64.5" customHeight="1" x14ac:dyDescent="0.25">
      <c r="B14" s="504" t="s">
        <v>394</v>
      </c>
      <c r="C14" s="506"/>
      <c r="D14" s="291" t="s">
        <v>164</v>
      </c>
    </row>
    <row r="15" spans="2:7" ht="14.25" customHeight="1" x14ac:dyDescent="0.25">
      <c r="B15" s="90"/>
      <c r="C15" s="90"/>
    </row>
    <row r="16" spans="2:7" ht="26.25" customHeight="1" x14ac:dyDescent="0.25">
      <c r="B16" s="504" t="s">
        <v>395</v>
      </c>
      <c r="C16" s="506"/>
      <c r="D16" s="291" t="s">
        <v>164</v>
      </c>
      <c r="E16" s="594"/>
      <c r="F16" s="595"/>
      <c r="G16" s="595"/>
    </row>
    <row r="17" spans="1:7" ht="19.5" customHeight="1" x14ac:dyDescent="0.25">
      <c r="B17" s="82"/>
      <c r="C17" s="90"/>
    </row>
    <row r="18" spans="1:7" ht="18" customHeight="1" x14ac:dyDescent="0.25">
      <c r="B18" s="504" t="s">
        <v>396</v>
      </c>
      <c r="C18" s="506"/>
      <c r="D18" s="300" t="s">
        <v>164</v>
      </c>
    </row>
    <row r="19" spans="1:7" customFormat="1" x14ac:dyDescent="0.25">
      <c r="B19" s="261"/>
      <c r="C19" s="262"/>
      <c r="D19" s="249"/>
      <c r="E19" s="249"/>
    </row>
    <row r="20" spans="1:7" ht="48" customHeight="1" x14ac:dyDescent="0.25">
      <c r="B20" s="502" t="s">
        <v>397</v>
      </c>
      <c r="C20" s="502"/>
      <c r="D20" s="300" t="s">
        <v>164</v>
      </c>
    </row>
    <row r="21" spans="1:7" customFormat="1" x14ac:dyDescent="0.25">
      <c r="B21" s="250"/>
      <c r="C21" s="70"/>
      <c r="D21" s="249"/>
    </row>
    <row r="22" spans="1:7" customFormat="1" ht="29.25" customHeight="1" x14ac:dyDescent="0.25">
      <c r="B22" s="250"/>
      <c r="C22" s="70"/>
      <c r="D22" s="249"/>
    </row>
    <row r="23" spans="1:7" customFormat="1" x14ac:dyDescent="0.25">
      <c r="B23" s="596" t="s">
        <v>407</v>
      </c>
      <c r="C23" s="596"/>
      <c r="D23" s="596"/>
      <c r="E23" s="249"/>
    </row>
    <row r="24" spans="1:7" customFormat="1" ht="27" customHeight="1" x14ac:dyDescent="0.25">
      <c r="B24" s="596"/>
      <c r="C24" s="596"/>
      <c r="D24" s="596"/>
      <c r="E24" s="249"/>
    </row>
    <row r="25" spans="1:7" customFormat="1" x14ac:dyDescent="0.25">
      <c r="B25" s="596"/>
      <c r="C25" s="596"/>
      <c r="D25" s="596"/>
      <c r="E25" s="249"/>
    </row>
    <row r="26" spans="1:7" customFormat="1" ht="15" customHeight="1" x14ac:dyDescent="0.25">
      <c r="D26" s="249"/>
      <c r="E26" s="249"/>
    </row>
    <row r="27" spans="1:7" customFormat="1" ht="15" customHeight="1" x14ac:dyDescent="0.25">
      <c r="D27" s="70"/>
      <c r="E27" s="249"/>
    </row>
    <row r="28" spans="1:7" customFormat="1" ht="30" customHeight="1" x14ac:dyDescent="0.25">
      <c r="B28" s="72"/>
      <c r="C28" s="72"/>
      <c r="D28" s="70"/>
      <c r="E28" s="82"/>
      <c r="F28" s="72"/>
    </row>
    <row r="29" spans="1:7" customFormat="1" x14ac:dyDescent="0.25">
      <c r="A29" s="72"/>
      <c r="B29" s="72"/>
      <c r="C29" s="72"/>
      <c r="D29" s="70"/>
      <c r="E29" s="82"/>
      <c r="F29" s="72"/>
      <c r="G29" s="72"/>
    </row>
    <row r="30" spans="1:7" customFormat="1" x14ac:dyDescent="0.25">
      <c r="A30" s="72"/>
      <c r="B30" s="72"/>
      <c r="C30" s="72"/>
      <c r="D30" s="70"/>
      <c r="E30" s="82"/>
      <c r="F30" s="72"/>
      <c r="G30" s="72"/>
    </row>
  </sheetData>
  <sheetProtection algorithmName="SHA-512" hashValue="LbJDGK7b36BStFu3K2X5kRj5CsSkFOnezNiUtw2A2d53Fbht+HM5g2fnp/qvl8EKmI6YtF0AG/EIX7jSev83lQ==" saltValue="OyPrT8vJSsWr5IxxuQ6gkA==" spinCount="100000" sheet="1" objects="1" scenarios="1"/>
  <mergeCells count="14">
    <mergeCell ref="E16:G16"/>
    <mergeCell ref="B23:D25"/>
    <mergeCell ref="B3:C3"/>
    <mergeCell ref="B14:C14"/>
    <mergeCell ref="B10:C10"/>
    <mergeCell ref="B16:C16"/>
    <mergeCell ref="B18:C18"/>
    <mergeCell ref="B12:C12"/>
    <mergeCell ref="B4:D4"/>
    <mergeCell ref="B8:D8"/>
    <mergeCell ref="B7:D7"/>
    <mergeCell ref="B6:D6"/>
    <mergeCell ref="B5:D5"/>
    <mergeCell ref="B20:C20"/>
  </mergeCells>
  <pageMargins left="0.7" right="0.7" top="0.75" bottom="0.75" header="0.3" footer="0.3"/>
  <pageSetup scale="85" orientation="portrait" r:id="rId1"/>
  <colBreaks count="1" manualBreakCount="1">
    <brk id="4"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'Formulas and Lists'!$AK$7:$AK$10</xm:f>
          </x14:formula1>
          <xm:sqref>D20</xm:sqref>
        </x14:dataValidation>
        <x14:dataValidation type="list" allowBlank="1" showInputMessage="1" showErrorMessage="1">
          <x14:formula1>
            <xm:f>'Formulas and Lists'!$AK$7:$AK$10</xm:f>
          </x14:formula1>
          <xm:sqref>D10 D12 D14 D16 D18</xm:sqref>
        </x14:dataValidation>
        <x14:dataValidation type="list" allowBlank="1" showInputMessage="1" showErrorMessage="1">
          <x14:formula1>
            <xm:f>'Formulas and Lists'!$AK$7:$AK$9</xm:f>
          </x14:formula1>
          <xm:sqref>D3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H4"/>
  <sheetViews>
    <sheetView topLeftCell="J1" zoomScale="90" zoomScaleNormal="90" workbookViewId="0">
      <selection activeCell="O2" sqref="O2"/>
    </sheetView>
  </sheetViews>
  <sheetFormatPr defaultColWidth="18.7109375" defaultRowHeight="15" x14ac:dyDescent="0.25"/>
  <cols>
    <col min="1" max="1" width="6.42578125" customWidth="1"/>
    <col min="3" max="3" width="30.85546875" customWidth="1"/>
    <col min="6" max="6" width="26.7109375" bestFit="1" customWidth="1"/>
    <col min="7" max="7" width="31.85546875" customWidth="1"/>
    <col min="11" max="11" width="43" customWidth="1"/>
    <col min="13" max="13" width="24.5703125" customWidth="1"/>
    <col min="16" max="16" width="23.28515625" customWidth="1"/>
    <col min="17" max="17" width="22" bestFit="1" customWidth="1"/>
    <col min="18" max="19" width="18.85546875" bestFit="1" customWidth="1"/>
    <col min="22" max="22" width="22" customWidth="1"/>
    <col min="26" max="26" width="18.85546875" bestFit="1" customWidth="1"/>
    <col min="32" max="32" width="18.85546875" bestFit="1" customWidth="1"/>
    <col min="34" max="34" width="18.85546875" bestFit="1" customWidth="1"/>
  </cols>
  <sheetData>
    <row r="1" spans="1:34" s="2" customFormat="1" ht="31.5" x14ac:dyDescent="0.25">
      <c r="A1" s="5"/>
      <c r="B1" s="602" t="s">
        <v>0</v>
      </c>
      <c r="C1" s="602"/>
      <c r="D1" s="602"/>
      <c r="E1" s="480" t="s">
        <v>1</v>
      </c>
      <c r="F1" s="481"/>
      <c r="G1" s="481"/>
      <c r="H1" s="481"/>
      <c r="I1" s="481"/>
      <c r="J1" s="481"/>
      <c r="K1" s="481"/>
      <c r="L1" s="481"/>
      <c r="M1" s="481"/>
      <c r="N1" s="482"/>
      <c r="O1" s="39"/>
      <c r="P1" s="603" t="s">
        <v>2</v>
      </c>
      <c r="Q1" s="603"/>
      <c r="R1" s="603"/>
      <c r="S1" s="603"/>
      <c r="T1" s="603"/>
      <c r="U1" s="603"/>
      <c r="V1" s="604" t="s">
        <v>3</v>
      </c>
      <c r="W1" s="604"/>
      <c r="X1" s="604"/>
      <c r="Y1" s="24" t="s">
        <v>4</v>
      </c>
      <c r="Z1" s="489" t="s">
        <v>5</v>
      </c>
      <c r="AA1" s="490"/>
      <c r="AB1" s="490"/>
      <c r="AC1" s="490"/>
      <c r="AD1" s="490"/>
      <c r="AE1" s="490"/>
      <c r="AF1" s="490"/>
      <c r="AG1" s="491"/>
      <c r="AH1" s="23" t="s">
        <v>6</v>
      </c>
    </row>
    <row r="2" spans="1:34" s="3" customFormat="1" ht="141.75" x14ac:dyDescent="0.25">
      <c r="A2" s="5" t="s">
        <v>7</v>
      </c>
      <c r="B2" s="27" t="s">
        <v>41</v>
      </c>
      <c r="C2" s="28" t="s">
        <v>9</v>
      </c>
      <c r="D2" s="27" t="s">
        <v>10</v>
      </c>
      <c r="E2" s="10" t="s">
        <v>11</v>
      </c>
      <c r="F2" s="11" t="s">
        <v>12</v>
      </c>
      <c r="G2" s="12" t="s">
        <v>13</v>
      </c>
      <c r="H2" s="11" t="s">
        <v>14</v>
      </c>
      <c r="I2" s="11" t="s">
        <v>15</v>
      </c>
      <c r="J2" s="11" t="s">
        <v>16</v>
      </c>
      <c r="K2" s="10" t="s">
        <v>17</v>
      </c>
      <c r="L2" s="13" t="s">
        <v>18</v>
      </c>
      <c r="M2" s="14" t="s">
        <v>19</v>
      </c>
      <c r="N2" s="10" t="s">
        <v>20</v>
      </c>
      <c r="O2" s="10" t="s">
        <v>21</v>
      </c>
      <c r="P2" s="17" t="s">
        <v>22</v>
      </c>
      <c r="Q2" s="17" t="s">
        <v>23</v>
      </c>
      <c r="R2" s="17" t="s">
        <v>24</v>
      </c>
      <c r="S2" s="17" t="s">
        <v>25</v>
      </c>
      <c r="T2" s="17" t="s">
        <v>26</v>
      </c>
      <c r="U2" s="17" t="s">
        <v>27</v>
      </c>
      <c r="V2" s="21" t="s">
        <v>28</v>
      </c>
      <c r="W2" s="21" t="s">
        <v>29</v>
      </c>
      <c r="X2" s="21" t="s">
        <v>30</v>
      </c>
      <c r="Y2" s="25" t="s">
        <v>31</v>
      </c>
      <c r="Z2" s="8" t="s">
        <v>32</v>
      </c>
      <c r="AA2" s="8" t="s">
        <v>33</v>
      </c>
      <c r="AB2" s="8" t="s">
        <v>34</v>
      </c>
      <c r="AC2" s="8" t="s">
        <v>35</v>
      </c>
      <c r="AD2" s="8" t="s">
        <v>36</v>
      </c>
      <c r="AE2" s="8" t="s">
        <v>37</v>
      </c>
      <c r="AF2" s="8" t="s">
        <v>38</v>
      </c>
      <c r="AG2" s="8" t="s">
        <v>39</v>
      </c>
      <c r="AH2" s="19" t="s">
        <v>40</v>
      </c>
    </row>
    <row r="3" spans="1:34" s="7" customFormat="1" ht="277.14999999999998" customHeight="1" x14ac:dyDescent="0.25">
      <c r="A3" s="6"/>
      <c r="B3" s="29" t="s">
        <v>42</v>
      </c>
      <c r="C3" s="30" t="s">
        <v>43</v>
      </c>
      <c r="D3" s="29" t="s">
        <v>44</v>
      </c>
      <c r="E3" s="15" t="s">
        <v>45</v>
      </c>
      <c r="F3" s="16" t="s">
        <v>46</v>
      </c>
      <c r="G3" s="16" t="s">
        <v>47</v>
      </c>
      <c r="H3" s="16" t="s">
        <v>48</v>
      </c>
      <c r="I3" s="16" t="s">
        <v>49</v>
      </c>
      <c r="J3" s="16" t="s">
        <v>50</v>
      </c>
      <c r="K3" s="15" t="s">
        <v>51</v>
      </c>
      <c r="L3" s="15" t="s">
        <v>52</v>
      </c>
      <c r="M3" s="15" t="s">
        <v>53</v>
      </c>
      <c r="N3" s="15" t="s">
        <v>54</v>
      </c>
      <c r="O3" s="15" t="s">
        <v>55</v>
      </c>
      <c r="P3" s="18" t="s">
        <v>56</v>
      </c>
      <c r="Q3" s="18" t="s">
        <v>57</v>
      </c>
      <c r="R3" s="18" t="s">
        <v>58</v>
      </c>
      <c r="S3" s="18" t="s">
        <v>59</v>
      </c>
      <c r="T3" s="18" t="s">
        <v>60</v>
      </c>
      <c r="U3" s="18" t="s">
        <v>61</v>
      </c>
      <c r="V3" s="22" t="s">
        <v>62</v>
      </c>
      <c r="W3" s="22" t="s">
        <v>63</v>
      </c>
      <c r="X3" s="22" t="s">
        <v>64</v>
      </c>
      <c r="Y3" s="26" t="s">
        <v>65</v>
      </c>
      <c r="Z3" s="9" t="s">
        <v>66</v>
      </c>
      <c r="AA3" s="9" t="s">
        <v>67</v>
      </c>
      <c r="AB3" s="9" t="s">
        <v>68</v>
      </c>
      <c r="AC3" s="9" t="s">
        <v>69</v>
      </c>
      <c r="AD3" s="9" t="s">
        <v>70</v>
      </c>
      <c r="AE3" s="9" t="s">
        <v>71</v>
      </c>
      <c r="AF3" s="9" t="s">
        <v>71</v>
      </c>
      <c r="AG3" s="9" t="s">
        <v>72</v>
      </c>
      <c r="AH3" s="20" t="s">
        <v>73</v>
      </c>
    </row>
    <row r="4" spans="1:34" s="4" customFormat="1" x14ac:dyDescent="0.25"/>
  </sheetData>
  <mergeCells count="5">
    <mergeCell ref="B1:D1"/>
    <mergeCell ref="E1:N1"/>
    <mergeCell ref="P1:U1"/>
    <mergeCell ref="V1:X1"/>
    <mergeCell ref="Z1:AG1"/>
  </mergeCells>
  <pageMargins left="0.7" right="0.7" top="0.75" bottom="0.75" header="0.3" footer="0.3"/>
  <pageSetup paperSize="3" scale="56" fitToWidth="2" orientation="landscape" r:id="rId1"/>
  <headerFooter>
    <oddFooter>&amp;L\\Fldep1\owper\OWPCOMN\Alternative Water Supply\FY 2019-20 Funding\Draft Conceptual Project Detail.xlsx&amp;CPage &amp;P of &amp;N&amp;RAs of 6/28/2019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B2:N76"/>
  <sheetViews>
    <sheetView showGridLines="0" tabSelected="1" zoomScale="90" zoomScaleNormal="90" zoomScaleSheetLayoutView="100" workbookViewId="0">
      <selection activeCell="B12" sqref="B12"/>
    </sheetView>
  </sheetViews>
  <sheetFormatPr defaultRowHeight="18.75" x14ac:dyDescent="0.25"/>
  <cols>
    <col min="1" max="1" width="9.140625" style="71"/>
    <col min="2" max="2" width="57.5703125" style="71" customWidth="1"/>
    <col min="3" max="3" width="15.42578125" style="71" customWidth="1"/>
    <col min="4" max="4" width="12" style="71" customWidth="1"/>
    <col min="5" max="5" width="8" style="71" customWidth="1"/>
    <col min="6" max="6" width="6.140625" style="71" customWidth="1"/>
    <col min="7" max="7" width="9.140625" style="71"/>
    <col min="8" max="8" width="52.7109375" style="71" customWidth="1"/>
    <col min="9" max="82" width="9.140625" style="71"/>
    <col min="83" max="83" width="9.140625" style="71" customWidth="1"/>
    <col min="84" max="16384" width="9.140625" style="71"/>
  </cols>
  <sheetData>
    <row r="2" spans="2:12" ht="23.25" x14ac:dyDescent="0.25">
      <c r="B2" s="71" t="s">
        <v>332</v>
      </c>
    </row>
    <row r="3" spans="2:12" ht="18.75" customHeight="1" x14ac:dyDescent="0.25">
      <c r="B3" s="243" t="s">
        <v>327</v>
      </c>
    </row>
    <row r="5" spans="2:12" x14ac:dyDescent="0.25">
      <c r="B5" s="71" t="s">
        <v>307</v>
      </c>
    </row>
    <row r="6" spans="2:12" x14ac:dyDescent="0.25">
      <c r="B6" s="71" t="s">
        <v>333</v>
      </c>
    </row>
    <row r="7" spans="2:12" x14ac:dyDescent="0.25">
      <c r="B7" s="71" t="s">
        <v>308</v>
      </c>
    </row>
    <row r="8" spans="2:12" x14ac:dyDescent="0.25">
      <c r="B8" s="71" t="s">
        <v>283</v>
      </c>
    </row>
    <row r="9" spans="2:12" x14ac:dyDescent="0.25">
      <c r="H9" s="252" t="s">
        <v>299</v>
      </c>
    </row>
    <row r="10" spans="2:12" x14ac:dyDescent="0.25">
      <c r="B10" s="71" t="s">
        <v>398</v>
      </c>
      <c r="H10" s="253" t="s">
        <v>191</v>
      </c>
    </row>
    <row r="11" spans="2:12" x14ac:dyDescent="0.25">
      <c r="H11" s="253" t="s">
        <v>190</v>
      </c>
    </row>
    <row r="12" spans="2:12" x14ac:dyDescent="0.25">
      <c r="H12" s="253" t="s">
        <v>189</v>
      </c>
    </row>
    <row r="13" spans="2:12" x14ac:dyDescent="0.25">
      <c r="B13" s="71" t="s">
        <v>334</v>
      </c>
      <c r="C13" s="75"/>
      <c r="H13" s="253" t="s">
        <v>291</v>
      </c>
    </row>
    <row r="14" spans="2:12" ht="21" customHeight="1" x14ac:dyDescent="0.25">
      <c r="B14" s="71" t="s">
        <v>335</v>
      </c>
      <c r="C14" s="75" t="s">
        <v>164</v>
      </c>
      <c r="H14" s="253" t="s">
        <v>300</v>
      </c>
      <c r="L14" s="71" t="s">
        <v>171</v>
      </c>
    </row>
    <row r="15" spans="2:12" x14ac:dyDescent="0.25">
      <c r="B15" s="71" t="s">
        <v>173</v>
      </c>
      <c r="H15" s="253" t="s">
        <v>301</v>
      </c>
    </row>
    <row r="16" spans="2:12" x14ac:dyDescent="0.25">
      <c r="H16" s="253" t="s">
        <v>302</v>
      </c>
    </row>
    <row r="17" spans="2:14" x14ac:dyDescent="0.25">
      <c r="B17" s="71" t="s">
        <v>399</v>
      </c>
      <c r="D17" s="89">
        <v>2.21</v>
      </c>
      <c r="H17" s="253" t="s">
        <v>303</v>
      </c>
    </row>
    <row r="19" spans="2:14" x14ac:dyDescent="0.25">
      <c r="B19" s="71" t="s">
        <v>309</v>
      </c>
    </row>
    <row r="20" spans="2:14" x14ac:dyDescent="0.25">
      <c r="B20" s="71" t="s">
        <v>310</v>
      </c>
    </row>
    <row r="21" spans="2:14" x14ac:dyDescent="0.25">
      <c r="B21" s="71" t="s">
        <v>336</v>
      </c>
    </row>
    <row r="22" spans="2:14" ht="25.5" customHeight="1" x14ac:dyDescent="0.25">
      <c r="B22" s="71" t="s">
        <v>415</v>
      </c>
    </row>
    <row r="24" spans="2:14" ht="30.75" customHeight="1" x14ac:dyDescent="0.25">
      <c r="B24" s="493" t="s">
        <v>337</v>
      </c>
      <c r="C24" s="493"/>
      <c r="D24" s="493"/>
      <c r="E24" s="493"/>
      <c r="F24" s="493"/>
    </row>
    <row r="25" spans="2:14" ht="39" customHeight="1" x14ac:dyDescent="0.25">
      <c r="B25" s="493"/>
      <c r="C25" s="493"/>
      <c r="D25" s="493"/>
      <c r="E25" s="493"/>
      <c r="F25" s="493"/>
    </row>
    <row r="26" spans="2:14" ht="48" customHeight="1" x14ac:dyDescent="0.25">
      <c r="B26" s="493"/>
      <c r="C26" s="493"/>
      <c r="D26" s="493"/>
      <c r="E26" s="493"/>
      <c r="F26" s="493"/>
      <c r="N26" s="71" t="s">
        <v>171</v>
      </c>
    </row>
    <row r="27" spans="2:14" ht="18.75" customHeight="1" x14ac:dyDescent="0.25">
      <c r="B27" s="248"/>
      <c r="C27" s="248"/>
      <c r="D27" s="248"/>
      <c r="E27" s="248"/>
      <c r="F27" s="248"/>
    </row>
    <row r="28" spans="2:14" x14ac:dyDescent="0.25">
      <c r="B28" s="76" t="s">
        <v>400</v>
      </c>
    </row>
    <row r="30" spans="2:14" ht="35.1" customHeight="1" x14ac:dyDescent="0.25">
      <c r="B30" s="492" t="s">
        <v>162</v>
      </c>
      <c r="C30" s="492"/>
      <c r="D30" s="492"/>
    </row>
    <row r="76" ht="65.25" customHeight="1" x14ac:dyDescent="0.25"/>
  </sheetData>
  <sheetProtection algorithmName="SHA-512" hashValue="ico8h5HWCnj46y2mCkZ/iZCHGptHm6+RKdSBnlBG310wfeYWhZXWoz0fG6G++PL1G4Q0/YDP/d7C245RbMlWFw==" saltValue="nJPnohiCo5xbqKcqST1TAQ==" spinCount="100000" sheet="1" objects="1" scenarios="1"/>
  <mergeCells count="2">
    <mergeCell ref="B30:D30"/>
    <mergeCell ref="B24:F26"/>
  </mergeCells>
  <pageMargins left="0.7" right="0.7" top="0.75" bottom="0.75" header="0.3" footer="0.3"/>
  <pageSetup scale="53" orientation="portrait" r:id="rId1"/>
  <colBreaks count="1" manualBreakCount="1">
    <brk id="8"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'Formulas and Lists'!$AK$7:$AK$9</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L47"/>
  <sheetViews>
    <sheetView showGridLines="0" zoomScale="90" zoomScaleNormal="90" zoomScaleSheetLayoutView="100" workbookViewId="0">
      <selection activeCell="E6" sqref="E6"/>
    </sheetView>
  </sheetViews>
  <sheetFormatPr defaultRowHeight="15" x14ac:dyDescent="0.25"/>
  <cols>
    <col min="1" max="1" width="4" style="78" customWidth="1"/>
    <col min="2" max="2" width="23.140625" style="78" customWidth="1"/>
    <col min="3" max="3" width="21.140625" style="78" customWidth="1"/>
    <col min="4" max="4" width="23.42578125" style="78" customWidth="1"/>
    <col min="5" max="7" width="21.140625" style="78" customWidth="1"/>
    <col min="8" max="8" width="22.140625" style="78" customWidth="1"/>
    <col min="9" max="9" width="29" style="78" customWidth="1"/>
    <col min="10" max="10" width="22.140625" style="78" customWidth="1"/>
    <col min="11" max="16384" width="9.140625" style="78"/>
  </cols>
  <sheetData>
    <row r="1" spans="2:12" ht="37.5" customHeight="1" x14ac:dyDescent="0.25">
      <c r="B1" s="494" t="s">
        <v>191</v>
      </c>
      <c r="C1" s="494"/>
    </row>
    <row r="3" spans="2:12" ht="47.25" customHeight="1" x14ac:dyDescent="0.25">
      <c r="B3" s="77" t="s">
        <v>79</v>
      </c>
      <c r="C3" s="77" t="s">
        <v>13</v>
      </c>
      <c r="D3" s="77" t="s">
        <v>14</v>
      </c>
      <c r="E3" s="77" t="s">
        <v>184</v>
      </c>
      <c r="F3" s="77" t="s">
        <v>338</v>
      </c>
      <c r="G3" s="77" t="s">
        <v>339</v>
      </c>
    </row>
    <row r="4" spans="2:12" ht="45" customHeight="1" x14ac:dyDescent="0.25">
      <c r="B4" s="397"/>
      <c r="C4" s="397"/>
      <c r="D4" s="397"/>
      <c r="E4" s="398"/>
      <c r="F4" s="397"/>
      <c r="G4" s="397"/>
    </row>
    <row r="5" spans="2:12" x14ac:dyDescent="0.25">
      <c r="D5" s="495"/>
      <c r="E5" s="496"/>
    </row>
    <row r="6" spans="2:12" ht="45" x14ac:dyDescent="0.25">
      <c r="B6" s="77" t="s">
        <v>304</v>
      </c>
      <c r="C6" s="77" t="s">
        <v>305</v>
      </c>
      <c r="D6" s="77" t="s">
        <v>85</v>
      </c>
      <c r="E6" s="77" t="s">
        <v>340</v>
      </c>
      <c r="F6" s="77" t="s">
        <v>84</v>
      </c>
      <c r="G6" s="77" t="s">
        <v>408</v>
      </c>
      <c r="H6" s="77" t="s">
        <v>86</v>
      </c>
    </row>
    <row r="7" spans="2:12" ht="30.75" customHeight="1" x14ac:dyDescent="0.25">
      <c r="B7" s="399"/>
      <c r="C7" s="399"/>
      <c r="D7" s="400"/>
      <c r="E7" s="399"/>
      <c r="F7" s="399"/>
      <c r="G7" s="399"/>
      <c r="H7" s="399"/>
      <c r="K7" s="79"/>
      <c r="L7" s="79"/>
    </row>
    <row r="8" spans="2:12" x14ac:dyDescent="0.25">
      <c r="I8" s="79"/>
      <c r="J8" s="79"/>
      <c r="K8" s="79"/>
    </row>
    <row r="9" spans="2:12" x14ac:dyDescent="0.25">
      <c r="B9" s="80" t="s">
        <v>341</v>
      </c>
      <c r="I9" s="79"/>
      <c r="J9" s="79"/>
      <c r="K9" s="79"/>
    </row>
    <row r="10" spans="2:12" ht="30" x14ac:dyDescent="0.25">
      <c r="B10" s="77" t="s">
        <v>342</v>
      </c>
      <c r="C10" s="77" t="s">
        <v>343</v>
      </c>
      <c r="D10" s="77" t="s">
        <v>89</v>
      </c>
      <c r="E10" s="77" t="s">
        <v>340</v>
      </c>
      <c r="F10" s="77" t="s">
        <v>84</v>
      </c>
      <c r="G10" s="77" t="s">
        <v>408</v>
      </c>
      <c r="H10" s="77" t="s">
        <v>86</v>
      </c>
    </row>
    <row r="11" spans="2:12" ht="30" customHeight="1" x14ac:dyDescent="0.25">
      <c r="B11" s="401"/>
      <c r="C11" s="401"/>
      <c r="D11" s="402"/>
      <c r="E11" s="401"/>
      <c r="F11" s="401"/>
      <c r="G11" s="401"/>
      <c r="H11" s="401"/>
    </row>
    <row r="13" spans="2:12" ht="45" x14ac:dyDescent="0.25">
      <c r="B13" s="77" t="s">
        <v>87</v>
      </c>
      <c r="C13" s="77" t="s">
        <v>88</v>
      </c>
      <c r="D13" s="77" t="s">
        <v>331</v>
      </c>
      <c r="E13" s="77" t="s">
        <v>412</v>
      </c>
    </row>
    <row r="14" spans="2:12" x14ac:dyDescent="0.25">
      <c r="B14" s="403"/>
      <c r="C14" s="404"/>
      <c r="D14" s="403"/>
      <c r="E14" s="405"/>
    </row>
    <row r="15" spans="2:12" x14ac:dyDescent="0.25">
      <c r="C15" s="259" t="str">
        <f>IF(C14='Formulas and Lists'!AH11,"If other, specify at the right. &gt;&gt;&gt;","")</f>
        <v/>
      </c>
    </row>
    <row r="18" spans="2:5" ht="35.1" customHeight="1" x14ac:dyDescent="0.25">
      <c r="B18" s="492" t="s">
        <v>162</v>
      </c>
      <c r="C18" s="492"/>
      <c r="D18" s="492"/>
      <c r="E18" s="492"/>
    </row>
    <row r="31" spans="2:5" ht="15" customHeight="1" x14ac:dyDescent="0.25"/>
    <row r="32" spans="2:5" ht="15" customHeight="1" x14ac:dyDescent="0.25"/>
    <row r="33" ht="15.75" customHeight="1" x14ac:dyDescent="0.25"/>
    <row r="35" ht="15" customHeight="1" x14ac:dyDescent="0.25"/>
    <row r="36" ht="15.75" customHeight="1" x14ac:dyDescent="0.25"/>
    <row r="38" ht="15.75" customHeight="1" x14ac:dyDescent="0.25"/>
    <row r="40" ht="15.75" customHeight="1" x14ac:dyDescent="0.25"/>
    <row r="42" ht="15" customHeight="1" x14ac:dyDescent="0.25"/>
    <row r="45" ht="15.75" customHeight="1" x14ac:dyDescent="0.25"/>
    <row r="47" ht="15.75" customHeight="1" x14ac:dyDescent="0.25"/>
  </sheetData>
  <sheetProtection algorithmName="SHA-512" hashValue="JoL3GBBd5bvkl+aptWHw0qvoe3jJRYxiuxqopasOhAq4lkuUas7G72ehfyJYNCm5HC7lcjxz3FFbzhbmohq7sg==" saltValue="4FFDfpbKbeP+ojfcl0j5fA==" spinCount="100000" sheet="1" objects="1" scenarios="1"/>
  <mergeCells count="3">
    <mergeCell ref="B1:C1"/>
    <mergeCell ref="D5:E5"/>
    <mergeCell ref="B18:E18"/>
  </mergeCells>
  <pageMargins left="0.7" right="0.7" top="0.75" bottom="0.75" header="0.3" footer="0.3"/>
  <pageSetup scale="5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 and Lists'!$AE$7:$AE$11</xm:f>
          </x14:formula1>
          <xm:sqref>E4</xm:sqref>
        </x14:dataValidation>
        <x14:dataValidation type="list" allowBlank="1" showInputMessage="1" showErrorMessage="1">
          <x14:formula1>
            <xm:f>'Formulas and Lists'!$AH$7:$AH$11</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43"/>
  <sheetViews>
    <sheetView showGridLines="0" view="pageBreakPreview" zoomScaleNormal="70" zoomScaleSheetLayoutView="100" workbookViewId="0">
      <selection activeCell="C8" sqref="C8:I8"/>
    </sheetView>
  </sheetViews>
  <sheetFormatPr defaultRowHeight="15" x14ac:dyDescent="0.25"/>
  <cols>
    <col min="1" max="1" width="2.85546875" style="79" customWidth="1"/>
    <col min="2" max="2" width="29.28515625" style="79" customWidth="1"/>
    <col min="3" max="3" width="22.85546875" style="79" customWidth="1"/>
    <col min="4" max="4" width="18.5703125" style="79" customWidth="1"/>
    <col min="5" max="5" width="19.85546875" style="79" customWidth="1"/>
    <col min="6" max="6" width="20.140625" style="79" customWidth="1"/>
    <col min="7" max="7" width="18.85546875" style="79" customWidth="1"/>
    <col min="8" max="8" width="18.7109375" style="79" customWidth="1"/>
    <col min="9" max="9" width="20" style="79" customWidth="1"/>
    <col min="10" max="10" width="26.28515625" style="79" customWidth="1"/>
    <col min="11" max="11" width="22.42578125" style="79" customWidth="1"/>
    <col min="12" max="16384" width="9.140625" style="79"/>
  </cols>
  <sheetData>
    <row r="1" spans="2:9" ht="18.75" x14ac:dyDescent="0.25">
      <c r="B1" s="87" t="s">
        <v>190</v>
      </c>
    </row>
    <row r="3" spans="2:9" ht="30" x14ac:dyDescent="0.25">
      <c r="B3" s="77" t="s">
        <v>37</v>
      </c>
      <c r="C3" s="77" t="s">
        <v>38</v>
      </c>
      <c r="D3" s="77" t="s">
        <v>39</v>
      </c>
      <c r="E3" s="77" t="s">
        <v>17</v>
      </c>
      <c r="F3" s="83" t="s">
        <v>344</v>
      </c>
      <c r="G3" s="83" t="s">
        <v>76</v>
      </c>
      <c r="H3" s="83" t="s">
        <v>77</v>
      </c>
      <c r="I3" s="83" t="s">
        <v>78</v>
      </c>
    </row>
    <row r="4" spans="2:9" ht="27.75" customHeight="1" x14ac:dyDescent="0.25">
      <c r="B4" s="406"/>
      <c r="C4" s="406"/>
      <c r="D4" s="407"/>
      <c r="E4" s="408" t="s">
        <v>164</v>
      </c>
      <c r="F4" s="251">
        <f>'5a. Est. Wat. Save - Indoor'!L30+'5a. Est. Wat. Save - Indoor'!D39+'5b. Est. Wat. Save - Irrigation'!C10</f>
        <v>0</v>
      </c>
      <c r="G4" s="89">
        <f>'6. Cost-Effective Calculator'!I17</f>
        <v>0</v>
      </c>
      <c r="H4" s="302">
        <f>+'4. Project Budget '!F20</f>
        <v>0</v>
      </c>
      <c r="I4" s="309"/>
    </row>
    <row r="5" spans="2:9" ht="27.75" customHeight="1" x14ac:dyDescent="0.25">
      <c r="E5" s="277" t="s">
        <v>410</v>
      </c>
    </row>
    <row r="6" spans="2:9" ht="21" x14ac:dyDescent="0.25">
      <c r="B6" s="71" t="s">
        <v>415</v>
      </c>
    </row>
    <row r="7" spans="2:9" ht="10.5" customHeight="1" x14ac:dyDescent="0.25">
      <c r="B7" s="71"/>
    </row>
    <row r="8" spans="2:9" ht="61.5" customHeight="1" x14ac:dyDescent="0.25">
      <c r="B8" s="77" t="s">
        <v>414</v>
      </c>
      <c r="C8" s="497"/>
      <c r="D8" s="497"/>
      <c r="E8" s="497"/>
      <c r="F8" s="497"/>
      <c r="G8" s="497"/>
      <c r="H8" s="497"/>
      <c r="I8" s="497"/>
    </row>
    <row r="10" spans="2:9" ht="45.75" customHeight="1" x14ac:dyDescent="0.25">
      <c r="B10" s="77" t="s">
        <v>345</v>
      </c>
      <c r="C10" s="498"/>
      <c r="D10" s="499"/>
      <c r="E10" s="499"/>
      <c r="F10" s="499"/>
      <c r="G10" s="499"/>
      <c r="H10" s="499"/>
      <c r="I10" s="500"/>
    </row>
    <row r="12" spans="2:9" ht="299.25" customHeight="1" x14ac:dyDescent="0.25">
      <c r="B12" s="310" t="s">
        <v>413</v>
      </c>
      <c r="C12" s="498"/>
      <c r="D12" s="499"/>
      <c r="E12" s="499"/>
      <c r="F12" s="499"/>
      <c r="G12" s="499"/>
      <c r="H12" s="499"/>
      <c r="I12" s="500"/>
    </row>
    <row r="14" spans="2:9" ht="29.25" customHeight="1" x14ac:dyDescent="0.25">
      <c r="B14" s="77" t="s">
        <v>163</v>
      </c>
      <c r="C14" s="497"/>
      <c r="D14" s="497"/>
      <c r="E14" s="497"/>
      <c r="F14" s="497"/>
      <c r="G14" s="497"/>
    </row>
    <row r="15" spans="2:9" ht="42.75" customHeight="1" x14ac:dyDescent="0.25">
      <c r="B15" s="77" t="s">
        <v>346</v>
      </c>
      <c r="C15" s="497"/>
      <c r="D15" s="497"/>
      <c r="E15" s="497"/>
      <c r="F15" s="497"/>
      <c r="G15" s="497"/>
    </row>
    <row r="16" spans="2:9" ht="40.5" customHeight="1" x14ac:dyDescent="0.25">
      <c r="B16" s="77" t="s">
        <v>347</v>
      </c>
      <c r="C16" s="497"/>
      <c r="D16" s="497"/>
      <c r="E16" s="497"/>
      <c r="F16" s="497"/>
      <c r="G16" s="497"/>
    </row>
    <row r="17" spans="2:10" x14ac:dyDescent="0.25">
      <c r="B17" s="81"/>
      <c r="C17" s="70"/>
      <c r="D17" s="70"/>
      <c r="E17" s="70"/>
    </row>
    <row r="18" spans="2:10" ht="23.25" customHeight="1" x14ac:dyDescent="0.25">
      <c r="B18" s="504" t="s">
        <v>174</v>
      </c>
      <c r="C18" s="505"/>
      <c r="D18" s="505"/>
      <c r="E18" s="506"/>
      <c r="F18" s="290" t="s">
        <v>164</v>
      </c>
    </row>
    <row r="19" spans="2:10" ht="20.25" customHeight="1" x14ac:dyDescent="0.25">
      <c r="B19" s="507" t="s">
        <v>183</v>
      </c>
      <c r="C19" s="508"/>
      <c r="D19" s="508"/>
      <c r="E19" s="508"/>
      <c r="F19" s="509"/>
      <c r="G19" s="72"/>
      <c r="H19" s="72"/>
      <c r="J19" s="72"/>
    </row>
    <row r="20" spans="2:10" ht="33" customHeight="1" x14ac:dyDescent="0.25">
      <c r="B20" s="504" t="s">
        <v>401</v>
      </c>
      <c r="C20" s="505"/>
      <c r="D20" s="505"/>
      <c r="E20" s="506"/>
      <c r="F20" s="287"/>
      <c r="G20" s="72"/>
      <c r="H20" s="72"/>
      <c r="I20" s="72"/>
      <c r="J20" s="72"/>
    </row>
    <row r="21" spans="2:10" ht="42.75" customHeight="1" x14ac:dyDescent="0.25">
      <c r="B21" s="504" t="s">
        <v>348</v>
      </c>
      <c r="C21" s="505"/>
      <c r="D21" s="505"/>
      <c r="E21" s="506"/>
      <c r="F21" s="288"/>
      <c r="G21" s="72"/>
      <c r="H21" s="72"/>
      <c r="I21" s="72"/>
      <c r="J21" s="72"/>
    </row>
    <row r="22" spans="2:10" ht="37.5" customHeight="1" x14ac:dyDescent="0.25">
      <c r="B22" s="504" t="s">
        <v>409</v>
      </c>
      <c r="C22" s="505"/>
      <c r="D22" s="505"/>
      <c r="E22" s="506"/>
      <c r="F22" s="289"/>
      <c r="G22" s="72"/>
      <c r="H22" s="72"/>
      <c r="I22" s="72"/>
      <c r="J22" s="72"/>
    </row>
    <row r="23" spans="2:10" x14ac:dyDescent="0.25">
      <c r="B23" s="510" t="s">
        <v>349</v>
      </c>
      <c r="C23" s="511"/>
      <c r="D23" s="511"/>
      <c r="E23" s="512"/>
      <c r="F23" s="503"/>
      <c r="G23" s="503"/>
      <c r="H23" s="72"/>
      <c r="I23" s="72"/>
      <c r="J23" s="72"/>
    </row>
    <row r="24" spans="2:10" x14ac:dyDescent="0.25">
      <c r="B24" s="513"/>
      <c r="C24" s="514"/>
      <c r="D24" s="514"/>
      <c r="E24" s="515"/>
      <c r="F24" s="503"/>
      <c r="G24" s="503"/>
      <c r="H24" s="72"/>
      <c r="I24" s="72"/>
      <c r="J24" s="72"/>
    </row>
    <row r="25" spans="2:10" x14ac:dyDescent="0.25">
      <c r="B25" s="513"/>
      <c r="C25" s="514"/>
      <c r="D25" s="514"/>
      <c r="E25" s="515"/>
      <c r="F25" s="503"/>
      <c r="G25" s="503"/>
      <c r="H25" s="72"/>
      <c r="I25" s="72"/>
      <c r="J25" s="72"/>
    </row>
    <row r="26" spans="2:10" x14ac:dyDescent="0.25">
      <c r="B26" s="513"/>
      <c r="C26" s="514"/>
      <c r="D26" s="514"/>
      <c r="E26" s="515"/>
      <c r="F26" s="503"/>
      <c r="G26" s="503"/>
      <c r="H26" s="72"/>
      <c r="I26" s="72"/>
      <c r="J26" s="72"/>
    </row>
    <row r="27" spans="2:10" x14ac:dyDescent="0.25">
      <c r="B27" s="516"/>
      <c r="C27" s="517"/>
      <c r="D27" s="517"/>
      <c r="E27" s="518"/>
      <c r="F27" s="503"/>
      <c r="G27" s="503"/>
      <c r="H27" s="72"/>
      <c r="I27" s="72"/>
      <c r="J27" s="72"/>
    </row>
    <row r="28" spans="2:10" ht="83.25" customHeight="1" x14ac:dyDescent="0.25">
      <c r="B28" s="501" t="s">
        <v>294</v>
      </c>
      <c r="C28" s="501"/>
      <c r="D28" s="501"/>
      <c r="E28" s="501"/>
      <c r="F28" s="501"/>
    </row>
    <row r="30" spans="2:10" ht="45" x14ac:dyDescent="0.25">
      <c r="B30" s="519" t="s">
        <v>94</v>
      </c>
      <c r="C30" s="520"/>
      <c r="D30" s="520"/>
      <c r="E30" s="521"/>
      <c r="F30" s="84" t="s">
        <v>194</v>
      </c>
    </row>
    <row r="31" spans="2:10" ht="46.5" customHeight="1" x14ac:dyDescent="0.25">
      <c r="B31" s="502" t="s">
        <v>350</v>
      </c>
      <c r="C31" s="502"/>
      <c r="D31" s="502"/>
      <c r="E31" s="502"/>
      <c r="F31" s="286"/>
    </row>
    <row r="32" spans="2:10" ht="34.5" customHeight="1" x14ac:dyDescent="0.25">
      <c r="B32" s="502" t="s">
        <v>351</v>
      </c>
      <c r="C32" s="502"/>
      <c r="D32" s="502"/>
      <c r="E32" s="502"/>
      <c r="F32" s="286"/>
    </row>
    <row r="33" spans="2:7" ht="34.5" customHeight="1" x14ac:dyDescent="0.25">
      <c r="B33" s="502" t="s">
        <v>352</v>
      </c>
      <c r="C33" s="502"/>
      <c r="D33" s="502"/>
      <c r="E33" s="502"/>
      <c r="F33" s="286"/>
    </row>
    <row r="34" spans="2:7" ht="34.5" customHeight="1" x14ac:dyDescent="0.25">
      <c r="B34" s="502" t="s">
        <v>179</v>
      </c>
      <c r="C34" s="502"/>
      <c r="D34" s="502"/>
      <c r="E34" s="502"/>
      <c r="F34" s="286"/>
    </row>
    <row r="35" spans="2:7" ht="28.5" customHeight="1" x14ac:dyDescent="0.25">
      <c r="B35" s="502" t="s">
        <v>178</v>
      </c>
      <c r="C35" s="502"/>
      <c r="D35" s="502"/>
      <c r="E35" s="502"/>
      <c r="F35" s="286"/>
    </row>
    <row r="36" spans="2:7" ht="34.5" customHeight="1" x14ac:dyDescent="0.25">
      <c r="B36" s="502" t="s">
        <v>177</v>
      </c>
      <c r="C36" s="502"/>
      <c r="D36" s="502"/>
      <c r="E36" s="502"/>
      <c r="F36" s="286"/>
    </row>
    <row r="37" spans="2:7" ht="34.5" customHeight="1" x14ac:dyDescent="0.25">
      <c r="B37" s="502" t="s">
        <v>176</v>
      </c>
      <c r="C37" s="502"/>
      <c r="D37" s="502"/>
      <c r="E37" s="502"/>
      <c r="F37" s="286"/>
      <c r="G37" s="91"/>
    </row>
    <row r="38" spans="2:7" ht="18.75" customHeight="1" x14ac:dyDescent="0.25">
      <c r="B38" s="502" t="s">
        <v>175</v>
      </c>
      <c r="C38" s="502"/>
      <c r="D38" s="502"/>
      <c r="E38" s="502"/>
      <c r="F38" s="286"/>
      <c r="G38" s="91"/>
    </row>
    <row r="39" spans="2:7" ht="18.75" customHeight="1" x14ac:dyDescent="0.25">
      <c r="B39" s="502" t="s">
        <v>95</v>
      </c>
      <c r="C39" s="502"/>
      <c r="D39" s="502"/>
      <c r="E39" s="502"/>
      <c r="F39" s="286"/>
    </row>
    <row r="43" spans="2:7" ht="35.1" customHeight="1" x14ac:dyDescent="0.25">
      <c r="B43" s="492" t="s">
        <v>162</v>
      </c>
      <c r="C43" s="492"/>
      <c r="D43" s="492"/>
    </row>
  </sheetData>
  <sheetProtection algorithmName="SHA-512" hashValue="S/OaccBVugU1xT+RULmYHwRYS0qSBM1/JH9Tuysywuj4aZuAAohTrOC7h3XP0m8M9qgXznPcQAWXXCqtav92PA==" saltValue="rhQr8sdGTchIX1ruVNKe2w==" spinCount="100000" sheet="1" selectLockedCells="1"/>
  <mergeCells count="29">
    <mergeCell ref="B43:D43"/>
    <mergeCell ref="C14:G14"/>
    <mergeCell ref="B31:E31"/>
    <mergeCell ref="B32:E32"/>
    <mergeCell ref="B33:E33"/>
    <mergeCell ref="B30:E30"/>
    <mergeCell ref="B34:E34"/>
    <mergeCell ref="B35:E35"/>
    <mergeCell ref="B36:E36"/>
    <mergeCell ref="B37:E37"/>
    <mergeCell ref="C16:G16"/>
    <mergeCell ref="C15:G15"/>
    <mergeCell ref="B20:E20"/>
    <mergeCell ref="C8:I8"/>
    <mergeCell ref="C10:I10"/>
    <mergeCell ref="C12:I12"/>
    <mergeCell ref="B28:F28"/>
    <mergeCell ref="B39:E39"/>
    <mergeCell ref="F24:G24"/>
    <mergeCell ref="F23:G23"/>
    <mergeCell ref="F25:G25"/>
    <mergeCell ref="F26:G26"/>
    <mergeCell ref="F27:G27"/>
    <mergeCell ref="B38:E38"/>
    <mergeCell ref="B21:E21"/>
    <mergeCell ref="B22:E22"/>
    <mergeCell ref="B19:F19"/>
    <mergeCell ref="B18:E18"/>
    <mergeCell ref="B23:E27"/>
  </mergeCells>
  <pageMargins left="0.7" right="0.7" top="0.75" bottom="0.75" header="0.3" footer="0.3"/>
  <pageSetup scale="52" orientation="portrait" r:id="rId1"/>
  <rowBreaks count="1" manualBreakCount="1">
    <brk id="2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'Formulas and Lists'!$AK$7:$AK$10</xm:f>
          </x14:formula1>
          <xm:sqref>F18</xm:sqref>
        </x14:dataValidation>
        <x14:dataValidation type="list" allowBlank="1" showInputMessage="1" showErrorMessage="1">
          <x14:formula1>
            <xm:f>'Formulas and Lists'!$AK$7:$AK$9</xm:f>
          </x14:formula1>
          <xm:sqref>D4</xm:sqref>
        </x14:dataValidation>
        <x14:dataValidation type="list" allowBlank="1" showInputMessage="1" showErrorMessage="1">
          <x14:formula1>
            <xm:f>'Formulas and Lists'!$AM$7:$AM$10</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E22"/>
  <sheetViews>
    <sheetView showGridLines="0" zoomScaleNormal="100" zoomScaleSheetLayoutView="100" workbookViewId="0">
      <selection activeCell="B22" sqref="B22:E22"/>
    </sheetView>
  </sheetViews>
  <sheetFormatPr defaultRowHeight="15" x14ac:dyDescent="0.25"/>
  <cols>
    <col min="1" max="1" width="4.28515625" style="72" customWidth="1"/>
    <col min="2" max="5" width="20.7109375" style="72" customWidth="1"/>
    <col min="6" max="6" width="17.28515625" style="72" customWidth="1"/>
    <col min="7" max="7" width="13" style="72" customWidth="1"/>
    <col min="8" max="8" width="20.28515625" style="72" customWidth="1"/>
    <col min="9" max="9" width="20.7109375" style="72" customWidth="1"/>
    <col min="10" max="16384" width="9.140625" style="72"/>
  </cols>
  <sheetData>
    <row r="1" spans="2:5" ht="18.75" x14ac:dyDescent="0.25">
      <c r="B1" s="86" t="s">
        <v>189</v>
      </c>
    </row>
    <row r="3" spans="2:5" ht="30" x14ac:dyDescent="0.25">
      <c r="B3" s="77" t="s">
        <v>353</v>
      </c>
      <c r="C3" s="77" t="s">
        <v>112</v>
      </c>
      <c r="D3" s="77" t="s">
        <v>181</v>
      </c>
      <c r="E3" s="77" t="s">
        <v>354</v>
      </c>
    </row>
    <row r="4" spans="2:5" x14ac:dyDescent="0.25">
      <c r="B4" s="309"/>
      <c r="C4" s="309"/>
      <c r="D4" s="306"/>
      <c r="E4" s="306"/>
    </row>
    <row r="6" spans="2:5" ht="15" customHeight="1" x14ac:dyDescent="0.25">
      <c r="B6" s="504" t="s">
        <v>193</v>
      </c>
      <c r="C6" s="505"/>
      <c r="D6" s="506"/>
      <c r="E6" s="291" t="s">
        <v>164</v>
      </c>
    </row>
    <row r="7" spans="2:5" x14ac:dyDescent="0.25">
      <c r="B7" s="507" t="s">
        <v>182</v>
      </c>
      <c r="C7" s="508"/>
      <c r="D7" s="508"/>
      <c r="E7" s="509"/>
    </row>
    <row r="8" spans="2:5" x14ac:dyDescent="0.25">
      <c r="B8" s="77" t="s">
        <v>80</v>
      </c>
      <c r="C8" s="77" t="s">
        <v>81</v>
      </c>
      <c r="D8" s="77" t="s">
        <v>82</v>
      </c>
      <c r="E8" s="77" t="s">
        <v>83</v>
      </c>
    </row>
    <row r="9" spans="2:5" x14ac:dyDescent="0.25">
      <c r="B9" s="292"/>
      <c r="C9" s="292"/>
      <c r="D9" s="309"/>
      <c r="E9" s="309"/>
    </row>
    <row r="10" spans="2:5" x14ac:dyDescent="0.25">
      <c r="B10" s="292"/>
      <c r="C10" s="292"/>
      <c r="D10" s="309"/>
      <c r="E10" s="309"/>
    </row>
    <row r="11" spans="2:5" x14ac:dyDescent="0.25">
      <c r="B11" s="292"/>
      <c r="C11" s="292"/>
      <c r="D11" s="306"/>
      <c r="E11" s="306"/>
    </row>
    <row r="12" spans="2:5" x14ac:dyDescent="0.25">
      <c r="B12" s="292"/>
      <c r="C12" s="292"/>
      <c r="D12" s="306"/>
      <c r="E12" s="306"/>
    </row>
    <row r="13" spans="2:5" ht="28.5" customHeight="1" x14ac:dyDescent="0.25"/>
    <row r="14" spans="2:5" ht="23.25" customHeight="1" x14ac:dyDescent="0.25">
      <c r="B14" s="504" t="s">
        <v>355</v>
      </c>
      <c r="C14" s="505"/>
      <c r="D14" s="506"/>
      <c r="E14" s="291" t="s">
        <v>164</v>
      </c>
    </row>
    <row r="15" spans="2:5" ht="20.25" customHeight="1" x14ac:dyDescent="0.25">
      <c r="B15" s="504" t="s">
        <v>356</v>
      </c>
      <c r="C15" s="505"/>
      <c r="D15" s="506"/>
      <c r="E15" s="77" t="s">
        <v>180</v>
      </c>
    </row>
    <row r="16" spans="2:5" x14ac:dyDescent="0.25">
      <c r="B16" s="522"/>
      <c r="C16" s="523"/>
      <c r="D16" s="524"/>
      <c r="E16" s="309"/>
    </row>
    <row r="17" spans="2:5" x14ac:dyDescent="0.25">
      <c r="B17" s="522"/>
      <c r="C17" s="523"/>
      <c r="D17" s="524"/>
      <c r="E17" s="309"/>
    </row>
    <row r="18" spans="2:5" x14ac:dyDescent="0.25">
      <c r="B18" s="522"/>
      <c r="C18" s="523"/>
      <c r="D18" s="524"/>
      <c r="E18" s="309"/>
    </row>
    <row r="19" spans="2:5" x14ac:dyDescent="0.25">
      <c r="B19" s="522"/>
      <c r="C19" s="523"/>
      <c r="D19" s="524"/>
      <c r="E19" s="309"/>
    </row>
    <row r="22" spans="2:5" ht="35.1" customHeight="1" x14ac:dyDescent="0.25">
      <c r="B22" s="492" t="s">
        <v>162</v>
      </c>
      <c r="C22" s="492"/>
      <c r="D22" s="492"/>
      <c r="E22" s="492"/>
    </row>
  </sheetData>
  <sheetProtection algorithmName="SHA-512" hashValue="6DRMORTqC7kk/RIbMniB6qu6fJGrW4C2vQuBEMf9jjj4b7+mxWpoQucdO48YEml2YlLG2rl8gsmyZhF0dM4W3A==" saltValue="Ivjmlckak3Q3/72yDNBwTA==" spinCount="100000" sheet="1" objects="1" scenarios="1"/>
  <mergeCells count="9">
    <mergeCell ref="B14:D14"/>
    <mergeCell ref="B7:E7"/>
    <mergeCell ref="B6:D6"/>
    <mergeCell ref="B22:E22"/>
    <mergeCell ref="B15:D15"/>
    <mergeCell ref="B16:D16"/>
    <mergeCell ref="B17:D17"/>
    <mergeCell ref="B18:D18"/>
    <mergeCell ref="B19:D1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 and Lists'!$AK$7:$AK$10</xm:f>
          </x14:formula1>
          <xm:sqref>E6</xm:sqref>
        </x14:dataValidation>
        <x14:dataValidation type="list" allowBlank="1" showInputMessage="1" showErrorMessage="1">
          <x14:formula1>
            <xm:f>'Formulas and Lists'!$AK$7:$AK$9</xm:f>
          </x14:formula1>
          <xm:sqref>E14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F24"/>
  <sheetViews>
    <sheetView showGridLines="0" zoomScaleNormal="100" zoomScaleSheetLayoutView="100" workbookViewId="0">
      <selection activeCell="B22" sqref="B22:E22"/>
    </sheetView>
  </sheetViews>
  <sheetFormatPr defaultRowHeight="15" x14ac:dyDescent="0.25"/>
  <cols>
    <col min="1" max="1" width="2.28515625" style="72" customWidth="1"/>
    <col min="2" max="2" width="56.140625" style="85" customWidth="1"/>
    <col min="3" max="3" width="14.42578125" style="72" customWidth="1"/>
    <col min="4" max="4" width="14.5703125" style="72" customWidth="1"/>
    <col min="5" max="5" width="13.5703125" style="72" customWidth="1"/>
    <col min="6" max="6" width="15.7109375" style="72" customWidth="1"/>
    <col min="7" max="7" width="9.140625" style="72"/>
    <col min="8" max="8" width="25" style="72" customWidth="1"/>
    <col min="9" max="9" width="16.28515625" style="72" customWidth="1"/>
    <col min="10" max="10" width="13.140625" style="72" customWidth="1"/>
    <col min="11" max="16384" width="9.140625" style="72"/>
  </cols>
  <sheetData>
    <row r="1" spans="2:6" ht="18.75" x14ac:dyDescent="0.25">
      <c r="B1" s="88" t="s">
        <v>291</v>
      </c>
    </row>
    <row r="3" spans="2:6" ht="48.75" customHeight="1" x14ac:dyDescent="0.25">
      <c r="B3" s="77" t="s">
        <v>357</v>
      </c>
      <c r="C3" s="77" t="s">
        <v>90</v>
      </c>
      <c r="D3" s="77" t="s">
        <v>358</v>
      </c>
      <c r="E3" s="77" t="s">
        <v>91</v>
      </c>
      <c r="F3" s="77" t="s">
        <v>92</v>
      </c>
    </row>
    <row r="4" spans="2:6" x14ac:dyDescent="0.25">
      <c r="B4" s="293"/>
      <c r="C4" s="292"/>
      <c r="D4" s="301"/>
      <c r="E4" s="301"/>
      <c r="F4" s="302">
        <f>C4*(D4+E4)</f>
        <v>0</v>
      </c>
    </row>
    <row r="5" spans="2:6" x14ac:dyDescent="0.25">
      <c r="B5" s="293"/>
      <c r="C5" s="292"/>
      <c r="D5" s="301"/>
      <c r="E5" s="301"/>
      <c r="F5" s="302">
        <f t="shared" ref="F5:F19" si="0">C5*(D5+E5)</f>
        <v>0</v>
      </c>
    </row>
    <row r="6" spans="2:6" x14ac:dyDescent="0.25">
      <c r="B6" s="293"/>
      <c r="C6" s="292"/>
      <c r="D6" s="301"/>
      <c r="E6" s="301"/>
      <c r="F6" s="302">
        <f t="shared" si="0"/>
        <v>0</v>
      </c>
    </row>
    <row r="7" spans="2:6" x14ac:dyDescent="0.25">
      <c r="B7" s="293"/>
      <c r="C7" s="292"/>
      <c r="D7" s="301"/>
      <c r="E7" s="301"/>
      <c r="F7" s="302">
        <f t="shared" si="0"/>
        <v>0</v>
      </c>
    </row>
    <row r="8" spans="2:6" x14ac:dyDescent="0.25">
      <c r="B8" s="293"/>
      <c r="C8" s="292"/>
      <c r="D8" s="301"/>
      <c r="E8" s="301"/>
      <c r="F8" s="302">
        <f t="shared" si="0"/>
        <v>0</v>
      </c>
    </row>
    <row r="9" spans="2:6" x14ac:dyDescent="0.25">
      <c r="B9" s="293"/>
      <c r="C9" s="292"/>
      <c r="D9" s="301"/>
      <c r="E9" s="301"/>
      <c r="F9" s="302">
        <f t="shared" si="0"/>
        <v>0</v>
      </c>
    </row>
    <row r="10" spans="2:6" ht="15.75" customHeight="1" x14ac:dyDescent="0.25">
      <c r="B10" s="293"/>
      <c r="C10" s="292"/>
      <c r="D10" s="301"/>
      <c r="E10" s="301"/>
      <c r="F10" s="302">
        <f t="shared" si="0"/>
        <v>0</v>
      </c>
    </row>
    <row r="11" spans="2:6" x14ac:dyDescent="0.25">
      <c r="B11" s="293"/>
      <c r="C11" s="292"/>
      <c r="D11" s="301"/>
      <c r="E11" s="301"/>
      <c r="F11" s="302">
        <f t="shared" si="0"/>
        <v>0</v>
      </c>
    </row>
    <row r="12" spans="2:6" x14ac:dyDescent="0.25">
      <c r="B12" s="293"/>
      <c r="C12" s="292"/>
      <c r="D12" s="301"/>
      <c r="E12" s="301"/>
      <c r="F12" s="302">
        <f t="shared" si="0"/>
        <v>0</v>
      </c>
    </row>
    <row r="13" spans="2:6" x14ac:dyDescent="0.25">
      <c r="B13" s="293"/>
      <c r="C13" s="292"/>
      <c r="D13" s="301"/>
      <c r="E13" s="301"/>
      <c r="F13" s="302">
        <f t="shared" si="0"/>
        <v>0</v>
      </c>
    </row>
    <row r="14" spans="2:6" x14ac:dyDescent="0.25">
      <c r="B14" s="293"/>
      <c r="C14" s="292"/>
      <c r="D14" s="301"/>
      <c r="E14" s="301"/>
      <c r="F14" s="302">
        <f t="shared" si="0"/>
        <v>0</v>
      </c>
    </row>
    <row r="15" spans="2:6" x14ac:dyDescent="0.25">
      <c r="B15" s="293"/>
      <c r="C15" s="292"/>
      <c r="D15" s="301"/>
      <c r="E15" s="301"/>
      <c r="F15" s="302">
        <f t="shared" si="0"/>
        <v>0</v>
      </c>
    </row>
    <row r="16" spans="2:6" x14ac:dyDescent="0.25">
      <c r="B16" s="293"/>
      <c r="C16" s="292"/>
      <c r="D16" s="301"/>
      <c r="E16" s="301"/>
      <c r="F16" s="302">
        <f t="shared" si="0"/>
        <v>0</v>
      </c>
    </row>
    <row r="17" spans="2:6" x14ac:dyDescent="0.25">
      <c r="B17" s="293"/>
      <c r="C17" s="292"/>
      <c r="D17" s="301"/>
      <c r="E17" s="301"/>
      <c r="F17" s="302">
        <f t="shared" si="0"/>
        <v>0</v>
      </c>
    </row>
    <row r="18" spans="2:6" x14ac:dyDescent="0.25">
      <c r="B18" s="293"/>
      <c r="C18" s="292"/>
      <c r="D18" s="301"/>
      <c r="E18" s="301"/>
      <c r="F18" s="302">
        <f t="shared" si="0"/>
        <v>0</v>
      </c>
    </row>
    <row r="19" spans="2:6" ht="15.75" thickBot="1" x14ac:dyDescent="0.3">
      <c r="B19" s="294"/>
      <c r="C19" s="295"/>
      <c r="D19" s="303"/>
      <c r="E19" s="303"/>
      <c r="F19" s="302">
        <f t="shared" si="0"/>
        <v>0</v>
      </c>
    </row>
    <row r="20" spans="2:6" ht="15.75" customHeight="1" thickBot="1" x14ac:dyDescent="0.3">
      <c r="B20" s="525" t="s">
        <v>330</v>
      </c>
      <c r="C20" s="526"/>
      <c r="D20" s="526"/>
      <c r="E20" s="527"/>
      <c r="F20" s="304">
        <f>SUM(F4:F19)</f>
        <v>0</v>
      </c>
    </row>
    <row r="21" spans="2:6" ht="15.75" customHeight="1" x14ac:dyDescent="0.25">
      <c r="B21" s="72"/>
    </row>
    <row r="22" spans="2:6" x14ac:dyDescent="0.25">
      <c r="B22" s="72"/>
    </row>
    <row r="24" spans="2:6" ht="35.1" customHeight="1" x14ac:dyDescent="0.25">
      <c r="B24" s="492" t="s">
        <v>162</v>
      </c>
      <c r="C24" s="492"/>
      <c r="D24" s="492"/>
    </row>
  </sheetData>
  <sheetProtection algorithmName="SHA-512" hashValue="wXoaPxCVwsC4db77gHEPlrexqvCRu/91xXE9Lb7gJWyLYJiUKHVbdRhki+eS/mhkc/SGuI8zf8e1Lx/khgprSw==" saltValue="Y1Y/CkDzWQ7vnuSv2Q3mmg==" spinCount="100000" sheet="1" objects="1" scenarios="1"/>
  <mergeCells count="2">
    <mergeCell ref="B24:D24"/>
    <mergeCell ref="B20:E20"/>
  </mergeCells>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30"/>
  <sheetViews>
    <sheetView topLeftCell="Y1" zoomScale="70" zoomScaleNormal="70" workbookViewId="0">
      <selection activeCell="D13" sqref="D13"/>
    </sheetView>
  </sheetViews>
  <sheetFormatPr defaultRowHeight="15" x14ac:dyDescent="0.25"/>
  <cols>
    <col min="1" max="1" width="15" customWidth="1"/>
    <col min="2" max="2" width="11.7109375" style="249" customWidth="1"/>
    <col min="3" max="3" width="9.7109375" style="249" customWidth="1"/>
    <col min="4" max="4" width="12" style="427" customWidth="1"/>
    <col min="5" max="5" width="8.85546875" style="427" customWidth="1"/>
    <col min="6" max="6" width="10.5703125" style="427" customWidth="1"/>
    <col min="7" max="7" width="12" style="427" customWidth="1"/>
    <col min="8" max="8" width="13.140625" style="427" customWidth="1"/>
    <col min="9" max="9" width="9.7109375" style="427" customWidth="1"/>
    <col min="10" max="10" width="21.85546875" customWidth="1"/>
    <col min="11" max="11" width="11" customWidth="1"/>
    <col min="12" max="12" width="15.42578125" customWidth="1"/>
    <col min="13" max="13" width="15.5703125" customWidth="1"/>
    <col min="15" max="15" width="11.7109375" customWidth="1"/>
    <col min="16" max="16" width="16" customWidth="1"/>
    <col min="18" max="18" width="15.85546875" customWidth="1"/>
    <col min="19" max="19" width="16.85546875" customWidth="1"/>
    <col min="23" max="23" width="13.85546875" customWidth="1"/>
    <col min="24" max="24" width="11.85546875" customWidth="1"/>
    <col min="25" max="25" width="14.85546875" bestFit="1" customWidth="1"/>
    <col min="45" max="45" width="13.42578125" customWidth="1"/>
    <col min="55" max="55" width="20.140625" customWidth="1"/>
    <col min="56" max="56" width="37.28515625" customWidth="1"/>
    <col min="57" max="58" width="9.140625" customWidth="1"/>
  </cols>
  <sheetData>
    <row r="1" spans="1:75" x14ac:dyDescent="0.25">
      <c r="B1" s="344" t="s">
        <v>476</v>
      </c>
      <c r="C1"/>
      <c r="D1" s="409"/>
      <c r="E1" s="409"/>
      <c r="F1" s="409"/>
      <c r="G1" s="409"/>
      <c r="H1" s="409"/>
      <c r="I1" s="409"/>
      <c r="K1" s="320"/>
      <c r="L1" s="320"/>
    </row>
    <row r="2" spans="1:75" ht="23.25" x14ac:dyDescent="0.35">
      <c r="B2" s="351" t="s">
        <v>475</v>
      </c>
      <c r="C2" s="342"/>
      <c r="D2" s="342"/>
      <c r="E2" s="342"/>
      <c r="F2" s="342"/>
      <c r="G2" s="342"/>
      <c r="H2" s="342"/>
      <c r="I2" s="342"/>
      <c r="J2" s="342"/>
      <c r="K2" s="352"/>
      <c r="L2" s="353"/>
    </row>
    <row r="3" spans="1:75" x14ac:dyDescent="0.25">
      <c r="B3"/>
      <c r="C3"/>
      <c r="D3" s="409"/>
      <c r="E3" s="409"/>
      <c r="F3" s="409"/>
      <c r="G3" s="409"/>
      <c r="H3" s="409"/>
      <c r="I3" s="409"/>
    </row>
    <row r="5" spans="1:75" ht="30" x14ac:dyDescent="0.25">
      <c r="A5" s="312" t="s">
        <v>416</v>
      </c>
      <c r="B5" s="313"/>
      <c r="C5"/>
      <c r="D5" s="409"/>
      <c r="E5" s="409"/>
      <c r="F5" s="409"/>
      <c r="G5" s="409"/>
      <c r="H5" s="409"/>
      <c r="I5" s="409"/>
      <c r="J5" s="318" t="s">
        <v>426</v>
      </c>
      <c r="K5" s="127"/>
      <c r="L5" s="316" t="s">
        <v>418</v>
      </c>
      <c r="M5" s="319" t="s">
        <v>427</v>
      </c>
      <c r="N5" s="319" t="s">
        <v>420</v>
      </c>
      <c r="O5" s="319" t="s">
        <v>430</v>
      </c>
      <c r="P5" s="319" t="s">
        <v>431</v>
      </c>
      <c r="R5" s="320"/>
      <c r="S5" s="127"/>
      <c r="U5" s="314" t="s">
        <v>417</v>
      </c>
      <c r="W5" s="345" t="s">
        <v>418</v>
      </c>
      <c r="X5" s="345" t="s">
        <v>472</v>
      </c>
      <c r="Y5" s="345" t="s">
        <v>420</v>
      </c>
      <c r="AA5" s="71"/>
      <c r="AB5" s="71"/>
      <c r="AC5" s="71"/>
      <c r="AD5" s="71"/>
      <c r="AE5" s="71"/>
      <c r="AF5" s="71"/>
      <c r="AG5" s="71"/>
      <c r="AH5" s="71"/>
      <c r="AI5" s="71"/>
      <c r="AJ5" s="71"/>
      <c r="AK5" s="71"/>
      <c r="AL5" s="71"/>
      <c r="AM5" s="71"/>
      <c r="AN5" s="71"/>
      <c r="AO5" s="71"/>
      <c r="AP5" s="71"/>
      <c r="AQ5" s="71"/>
      <c r="AR5" s="71"/>
      <c r="AS5" s="71"/>
      <c r="AT5" s="71"/>
      <c r="AZ5" s="71"/>
      <c r="BA5" s="71"/>
      <c r="BB5" s="71"/>
      <c r="BC5" s="71"/>
      <c r="BD5" s="71"/>
      <c r="BE5" s="71"/>
      <c r="BF5" s="71"/>
      <c r="BG5" s="71"/>
      <c r="BH5" s="71"/>
      <c r="BI5" s="71"/>
      <c r="BJ5" s="71"/>
      <c r="BK5" s="71"/>
      <c r="BL5" s="71"/>
      <c r="BM5" s="71"/>
      <c r="BN5" s="71"/>
      <c r="BO5" s="71"/>
      <c r="BP5" s="71"/>
      <c r="BQ5" s="71"/>
      <c r="BR5" s="71"/>
      <c r="BS5" s="71"/>
      <c r="BT5" s="71"/>
      <c r="BU5" s="71"/>
      <c r="BV5" s="71"/>
      <c r="BW5" s="71"/>
    </row>
    <row r="6" spans="1:75" ht="26.25" x14ac:dyDescent="0.25">
      <c r="B6" s="326" t="s">
        <v>440</v>
      </c>
      <c r="C6"/>
      <c r="D6" s="409"/>
      <c r="E6" s="409"/>
      <c r="F6" s="409"/>
      <c r="G6" s="409"/>
      <c r="H6" s="409"/>
      <c r="I6" s="409"/>
      <c r="K6" s="316" t="s">
        <v>428</v>
      </c>
      <c r="L6" s="319" t="s">
        <v>429</v>
      </c>
      <c r="M6" s="319" t="s">
        <v>429</v>
      </c>
      <c r="N6" s="319" t="s">
        <v>429</v>
      </c>
      <c r="O6" s="319" t="s">
        <v>504</v>
      </c>
      <c r="P6" s="319" t="s">
        <v>490</v>
      </c>
      <c r="Q6" s="319" t="s">
        <v>247</v>
      </c>
      <c r="R6" s="319" t="s">
        <v>432</v>
      </c>
      <c r="S6" s="127"/>
      <c r="U6" s="343" t="s">
        <v>248</v>
      </c>
      <c r="V6" s="349" t="s">
        <v>421</v>
      </c>
      <c r="W6" s="349">
        <v>3</v>
      </c>
      <c r="X6" s="349">
        <v>0.5</v>
      </c>
      <c r="Y6" s="349">
        <v>0.2</v>
      </c>
      <c r="AA6" s="71"/>
      <c r="AB6" s="71"/>
      <c r="AC6" s="71"/>
      <c r="AD6" s="71"/>
      <c r="AE6" s="71"/>
      <c r="AF6" s="71"/>
      <c r="AG6" s="71"/>
      <c r="AH6" s="71"/>
      <c r="AI6" s="71"/>
      <c r="AJ6" s="71"/>
      <c r="AK6" s="71"/>
      <c r="AL6" s="71"/>
      <c r="AM6" s="71"/>
      <c r="AN6" s="71"/>
      <c r="AO6" s="71"/>
      <c r="AP6" s="71"/>
      <c r="AQ6" s="71"/>
      <c r="AR6" s="71"/>
      <c r="AS6" s="71"/>
      <c r="AT6" s="71"/>
      <c r="AZ6" s="71"/>
      <c r="BA6" s="71"/>
      <c r="BB6" s="71"/>
      <c r="BC6" s="71"/>
      <c r="BD6" s="71"/>
      <c r="BE6" s="71"/>
      <c r="BF6" s="71"/>
      <c r="BG6" s="71"/>
      <c r="BH6" s="71"/>
      <c r="BI6" s="71"/>
      <c r="BJ6" s="71"/>
      <c r="BK6" s="71"/>
      <c r="BL6" s="71"/>
      <c r="BM6" s="71"/>
      <c r="BN6" s="71"/>
      <c r="BO6" s="71"/>
      <c r="BP6" s="71"/>
      <c r="BQ6" s="71"/>
      <c r="BR6" s="71"/>
      <c r="BS6" s="71"/>
      <c r="BT6" s="71"/>
      <c r="BU6" s="71"/>
      <c r="BV6" s="71"/>
      <c r="BW6" s="71"/>
    </row>
    <row r="7" spans="1:75" ht="37.5" x14ac:dyDescent="0.25">
      <c r="A7" s="327" t="s">
        <v>437</v>
      </c>
      <c r="B7" s="321">
        <v>12</v>
      </c>
      <c r="C7"/>
      <c r="D7" s="409">
        <f>50*40</f>
        <v>2000</v>
      </c>
      <c r="E7" s="409">
        <f>D7*3.5</f>
        <v>7000</v>
      </c>
      <c r="F7" s="409"/>
      <c r="G7" s="409">
        <f>M7*3.5</f>
        <v>0</v>
      </c>
      <c r="H7" s="409"/>
      <c r="I7" s="409"/>
      <c r="J7" s="315" t="s">
        <v>248</v>
      </c>
      <c r="L7" s="346">
        <v>0</v>
      </c>
      <c r="M7" s="348">
        <f>F13+F15</f>
        <v>0</v>
      </c>
      <c r="N7" s="346">
        <f>Y23+Y24</f>
        <v>0</v>
      </c>
      <c r="O7" s="453">
        <f>SUM(L7:N7)</f>
        <v>0</v>
      </c>
      <c r="P7" s="453">
        <f>O7*'5a. Est. Wat. Save - Indoor'!I15*'5a. Est. Wat. Save - Indoor'!G25</f>
        <v>0</v>
      </c>
      <c r="Q7" s="347">
        <v>25</v>
      </c>
      <c r="R7" s="322">
        <f t="shared" ref="R7:R13" si="0">P7*Q7</f>
        <v>0</v>
      </c>
      <c r="S7" s="127"/>
      <c r="U7" s="343"/>
      <c r="V7" s="349" t="s">
        <v>423</v>
      </c>
      <c r="W7" s="349">
        <v>1</v>
      </c>
      <c r="X7" s="349">
        <v>0.1</v>
      </c>
      <c r="Y7" s="349">
        <v>0.1</v>
      </c>
      <c r="AA7" s="71"/>
      <c r="AB7" s="71"/>
      <c r="AC7" s="71"/>
      <c r="AD7" s="71"/>
      <c r="AE7" s="73" t="s">
        <v>164</v>
      </c>
      <c r="AF7" s="71"/>
      <c r="AG7" s="71"/>
      <c r="AH7" s="71" t="s">
        <v>164</v>
      </c>
      <c r="AI7" s="71"/>
      <c r="AJ7" s="71"/>
      <c r="AK7" s="74" t="s">
        <v>164</v>
      </c>
      <c r="AL7" s="71"/>
      <c r="AM7" s="73" t="s">
        <v>164</v>
      </c>
      <c r="AN7" s="71"/>
      <c r="AO7" s="71"/>
      <c r="AP7" s="71"/>
      <c r="AQ7" s="71"/>
      <c r="AR7" s="71"/>
      <c r="AS7" s="71"/>
      <c r="AT7" s="71"/>
      <c r="AZ7" s="71"/>
      <c r="BA7" s="71"/>
      <c r="BB7" s="71"/>
      <c r="BC7" s="71"/>
      <c r="BD7" s="71"/>
      <c r="BE7" s="71"/>
      <c r="BF7" s="71"/>
      <c r="BG7" s="71"/>
      <c r="BH7" s="71"/>
      <c r="BI7" s="71"/>
      <c r="BJ7" s="71"/>
      <c r="BK7" s="71"/>
      <c r="BL7" s="71"/>
      <c r="BM7" s="71"/>
      <c r="BN7" s="71"/>
      <c r="BO7" s="71"/>
      <c r="BP7" s="71"/>
      <c r="BQ7" s="71"/>
      <c r="BR7" s="71"/>
      <c r="BS7" s="71"/>
      <c r="BT7" s="71"/>
      <c r="BU7" s="71"/>
      <c r="BV7" s="71"/>
      <c r="BW7" s="71"/>
    </row>
    <row r="8" spans="1:75" ht="22.5" customHeight="1" x14ac:dyDescent="0.25">
      <c r="A8" s="327" t="s">
        <v>438</v>
      </c>
      <c r="B8" s="321">
        <v>50</v>
      </c>
      <c r="C8"/>
      <c r="D8" s="409"/>
      <c r="E8" s="409"/>
      <c r="F8" s="409"/>
      <c r="G8" s="409"/>
      <c r="H8" s="409"/>
      <c r="I8" s="409"/>
      <c r="J8" s="315" t="s">
        <v>422</v>
      </c>
      <c r="L8" s="346">
        <v>0</v>
      </c>
      <c r="M8" s="348">
        <f>F14</f>
        <v>0</v>
      </c>
      <c r="N8" s="346">
        <f>Y25+Y26</f>
        <v>0</v>
      </c>
      <c r="O8" s="453">
        <f>SUM(L8:N8)</f>
        <v>0</v>
      </c>
      <c r="P8" s="453">
        <f>O8*'5a. Est. Wat. Save - Indoor'!I15*'5a. Est. Wat. Save - Indoor'!G26</f>
        <v>0</v>
      </c>
      <c r="Q8" s="347">
        <v>25</v>
      </c>
      <c r="R8" s="322">
        <f t="shared" si="0"/>
        <v>0</v>
      </c>
      <c r="S8" s="127"/>
      <c r="U8" s="343" t="s">
        <v>422</v>
      </c>
      <c r="V8" s="349" t="s">
        <v>421</v>
      </c>
      <c r="W8" s="349">
        <v>0</v>
      </c>
      <c r="X8" s="349">
        <v>0</v>
      </c>
      <c r="Y8" s="349">
        <v>0</v>
      </c>
      <c r="AA8" s="71"/>
      <c r="AB8" s="71"/>
      <c r="AC8" s="71"/>
      <c r="AD8" s="71"/>
      <c r="AE8" s="73" t="s">
        <v>185</v>
      </c>
      <c r="AF8" s="71"/>
      <c r="AG8" s="71"/>
      <c r="AH8" s="71" t="s">
        <v>167</v>
      </c>
      <c r="AI8" s="71"/>
      <c r="AJ8" s="71"/>
      <c r="AK8" s="71" t="s">
        <v>156</v>
      </c>
      <c r="AL8" s="71"/>
      <c r="AM8" s="73" t="s">
        <v>172</v>
      </c>
      <c r="AN8" s="71"/>
      <c r="AO8" s="71"/>
      <c r="AP8" s="71"/>
      <c r="AQ8" s="71"/>
      <c r="AR8" s="71"/>
      <c r="AS8" s="71"/>
      <c r="AT8" s="71"/>
      <c r="AZ8" s="71"/>
      <c r="BA8" s="71"/>
      <c r="BB8" s="71"/>
      <c r="BC8" s="71"/>
      <c r="BD8" s="71"/>
      <c r="BE8" s="71"/>
      <c r="BF8" s="71"/>
      <c r="BG8" s="71"/>
      <c r="BH8" s="71"/>
      <c r="BI8" s="71"/>
      <c r="BJ8" s="71"/>
      <c r="BK8" s="71"/>
      <c r="BL8" s="71"/>
      <c r="BM8" s="71"/>
      <c r="BN8" s="71"/>
      <c r="BO8" s="71"/>
      <c r="BP8" s="71"/>
      <c r="BQ8" s="71"/>
      <c r="BR8" s="71"/>
      <c r="BS8" s="71"/>
      <c r="BT8" s="71"/>
      <c r="BU8" s="71"/>
      <c r="BV8" s="71"/>
      <c r="BW8" s="71"/>
    </row>
    <row r="9" spans="1:75" ht="18.75" x14ac:dyDescent="0.25">
      <c r="A9" s="327" t="s">
        <v>439</v>
      </c>
      <c r="B9" s="321">
        <v>0</v>
      </c>
      <c r="C9"/>
      <c r="D9" s="409"/>
      <c r="E9" s="409"/>
      <c r="F9" s="409"/>
      <c r="G9" s="409"/>
      <c r="H9" s="409"/>
      <c r="I9" s="409"/>
      <c r="J9" s="315" t="s">
        <v>424</v>
      </c>
      <c r="L9" s="346">
        <v>0</v>
      </c>
      <c r="M9" s="348">
        <v>20</v>
      </c>
      <c r="N9" s="346">
        <f>Y27+Y28</f>
        <v>0</v>
      </c>
      <c r="O9" s="453">
        <f>M9*'5a. Est. Wat. Save - Indoor'!I13</f>
        <v>0</v>
      </c>
      <c r="P9" s="453">
        <f>O9*'5a. Est. Wat. Save - Indoor'!I15*'5a. Est. Wat. Save - Indoor'!G27</f>
        <v>0</v>
      </c>
      <c r="Q9" s="347">
        <v>8</v>
      </c>
      <c r="R9" s="322">
        <f>P9*Q9</f>
        <v>0</v>
      </c>
      <c r="S9" s="127"/>
      <c r="U9" s="343"/>
      <c r="V9" s="349" t="s">
        <v>423</v>
      </c>
      <c r="W9" s="349">
        <v>2</v>
      </c>
      <c r="X9" s="349">
        <v>0.4</v>
      </c>
      <c r="Y9" s="349">
        <v>0.1</v>
      </c>
      <c r="AA9" s="71"/>
      <c r="AB9" s="71"/>
      <c r="AC9" s="71"/>
      <c r="AD9" s="71"/>
      <c r="AE9" s="73" t="s">
        <v>186</v>
      </c>
      <c r="AF9" s="71"/>
      <c r="AG9" s="71"/>
      <c r="AH9" s="71" t="s">
        <v>168</v>
      </c>
      <c r="AI9" s="71"/>
      <c r="AJ9" s="71"/>
      <c r="AK9" s="71" t="s">
        <v>74</v>
      </c>
      <c r="AL9" s="71"/>
      <c r="AM9" s="73" t="s">
        <v>165</v>
      </c>
      <c r="AN9" s="71"/>
      <c r="AO9" s="71"/>
      <c r="AP9" s="71"/>
      <c r="AQ9" s="71"/>
      <c r="AR9" s="71"/>
      <c r="AS9" s="71"/>
      <c r="AT9" s="71"/>
      <c r="AZ9" s="71"/>
      <c r="BA9" s="71"/>
      <c r="BB9" s="71"/>
      <c r="BC9" s="71"/>
      <c r="BD9" s="71"/>
      <c r="BE9" s="71"/>
      <c r="BF9" s="71"/>
      <c r="BG9" s="71"/>
      <c r="BH9" s="71"/>
      <c r="BI9" s="71"/>
      <c r="BJ9" s="71"/>
      <c r="BK9" s="71"/>
      <c r="BL9" s="71"/>
      <c r="BM9" s="71"/>
      <c r="BN9" s="71"/>
      <c r="BO9" s="71"/>
      <c r="BP9" s="71"/>
      <c r="BQ9" s="71"/>
      <c r="BR9" s="71"/>
      <c r="BS9" s="71"/>
      <c r="BT9" s="71"/>
      <c r="BU9" s="71"/>
      <c r="BV9" s="71"/>
      <c r="BW9" s="71"/>
    </row>
    <row r="10" spans="1:75" ht="18.75" x14ac:dyDescent="0.25">
      <c r="C10"/>
      <c r="D10" s="409"/>
      <c r="E10" s="409"/>
      <c r="F10" s="409"/>
      <c r="G10" s="409"/>
      <c r="H10" s="409"/>
      <c r="I10" s="409"/>
      <c r="J10" s="315" t="s">
        <v>234</v>
      </c>
      <c r="L10" s="346">
        <v>0</v>
      </c>
      <c r="M10" s="348">
        <v>20</v>
      </c>
      <c r="N10" s="346">
        <f>Y29+Y30</f>
        <v>0</v>
      </c>
      <c r="O10" s="453">
        <f>M10*'5a. Est. Wat. Save - Indoor'!I14</f>
        <v>0</v>
      </c>
      <c r="P10" s="453">
        <f>O10*'5a. Est. Wat. Save - Indoor'!I15*'5a. Est. Wat. Save - Indoor'!G28</f>
        <v>0</v>
      </c>
      <c r="Q10" s="347">
        <v>8</v>
      </c>
      <c r="R10" s="322">
        <f t="shared" si="0"/>
        <v>0</v>
      </c>
      <c r="S10" s="127"/>
      <c r="U10" s="343" t="s">
        <v>424</v>
      </c>
      <c r="V10" s="349" t="s">
        <v>421</v>
      </c>
      <c r="W10" s="349">
        <v>3</v>
      </c>
      <c r="X10" s="349">
        <v>0.5</v>
      </c>
      <c r="Y10" s="349">
        <v>0.2</v>
      </c>
      <c r="AA10" s="71"/>
      <c r="AB10" s="71"/>
      <c r="AC10" s="71"/>
      <c r="AD10" s="71"/>
      <c r="AE10" s="73" t="s">
        <v>188</v>
      </c>
      <c r="AF10" s="71"/>
      <c r="AG10" s="71"/>
      <c r="AH10" s="71" t="s">
        <v>169</v>
      </c>
      <c r="AI10" s="71"/>
      <c r="AJ10" s="71"/>
      <c r="AK10" s="71" t="s">
        <v>319</v>
      </c>
      <c r="AL10" s="71"/>
      <c r="AM10" s="73" t="s">
        <v>166</v>
      </c>
      <c r="AN10" s="71"/>
      <c r="AO10" s="71"/>
      <c r="AP10" s="71"/>
      <c r="AQ10" s="71"/>
      <c r="AR10" s="71"/>
      <c r="AS10" s="71"/>
      <c r="AT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row>
    <row r="11" spans="1:75" ht="19.5" thickBot="1" x14ac:dyDescent="0.3">
      <c r="C11"/>
      <c r="D11" s="409" t="s">
        <v>497</v>
      </c>
      <c r="E11" s="223" t="s">
        <v>508</v>
      </c>
      <c r="F11" s="409"/>
      <c r="G11" s="409"/>
      <c r="H11" s="409"/>
      <c r="I11" s="409"/>
      <c r="J11" s="315" t="s">
        <v>425</v>
      </c>
      <c r="K11" s="456">
        <v>3.2</v>
      </c>
      <c r="L11" s="457">
        <v>0</v>
      </c>
      <c r="M11" s="458">
        <f>X31+X32</f>
        <v>0</v>
      </c>
      <c r="N11" s="457">
        <f>Y31+Y32</f>
        <v>0</v>
      </c>
      <c r="O11" s="460">
        <f>SUM(L11:N11)</f>
        <v>0</v>
      </c>
      <c r="P11" s="460"/>
      <c r="Q11" s="459">
        <v>9</v>
      </c>
      <c r="R11" s="322">
        <f t="shared" si="0"/>
        <v>0</v>
      </c>
      <c r="S11" s="127"/>
      <c r="U11" s="343"/>
      <c r="V11" s="349" t="s">
        <v>423</v>
      </c>
      <c r="W11" s="349">
        <v>3</v>
      </c>
      <c r="X11" s="349">
        <v>0.5</v>
      </c>
      <c r="Y11" s="349">
        <v>0.2</v>
      </c>
      <c r="AA11" s="71"/>
      <c r="AB11" s="71"/>
      <c r="AC11" s="71"/>
      <c r="AD11" s="71"/>
      <c r="AE11" s="73" t="s">
        <v>187</v>
      </c>
      <c r="AF11" s="71"/>
      <c r="AG11" s="71"/>
      <c r="AH11" s="71" t="s">
        <v>170</v>
      </c>
      <c r="AI11" s="71"/>
      <c r="AJ11" s="71"/>
      <c r="AK11" s="71"/>
      <c r="AL11" s="71"/>
      <c r="AN11" s="71"/>
      <c r="AO11" s="71"/>
      <c r="AP11" s="71"/>
      <c r="AQ11" s="71"/>
      <c r="AR11" s="71"/>
      <c r="AS11" s="71"/>
      <c r="AT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75" ht="19.5" thickBot="1" x14ac:dyDescent="0.3">
      <c r="B12" s="528" t="s">
        <v>496</v>
      </c>
      <c r="C12" s="529"/>
      <c r="D12" s="223" t="s">
        <v>479</v>
      </c>
      <c r="E12" s="223" t="s">
        <v>478</v>
      </c>
      <c r="F12" s="223" t="s">
        <v>479</v>
      </c>
      <c r="G12" s="409"/>
      <c r="H12" s="409"/>
      <c r="I12" s="409"/>
      <c r="J12" s="315" t="s">
        <v>238</v>
      </c>
      <c r="K12" s="456">
        <v>10.5</v>
      </c>
      <c r="L12" s="457" t="s">
        <v>433</v>
      </c>
      <c r="M12" s="457" t="s">
        <v>433</v>
      </c>
      <c r="N12" s="457" t="s">
        <v>433</v>
      </c>
      <c r="O12" s="461">
        <v>0</v>
      </c>
      <c r="P12" s="460"/>
      <c r="Q12" s="461">
        <v>8</v>
      </c>
      <c r="R12" s="322">
        <f t="shared" si="0"/>
        <v>0</v>
      </c>
      <c r="U12" s="343" t="s">
        <v>234</v>
      </c>
      <c r="V12" s="349" t="s">
        <v>421</v>
      </c>
      <c r="W12" s="349">
        <v>0.1</v>
      </c>
      <c r="X12" s="349">
        <v>0</v>
      </c>
      <c r="Y12" s="349">
        <v>0</v>
      </c>
      <c r="AE12" s="130"/>
      <c r="AF12" s="128"/>
      <c r="AG12" s="128"/>
      <c r="AH12" s="128"/>
      <c r="AI12" s="128"/>
      <c r="AJ12" s="127"/>
      <c r="AK12" s="128"/>
      <c r="AL12" s="128"/>
      <c r="BA12" s="71"/>
      <c r="BB12" s="72"/>
      <c r="BC12" s="72"/>
      <c r="BD12" s="72"/>
      <c r="BE12" s="72"/>
      <c r="BF12" s="72"/>
      <c r="BG12" s="71"/>
      <c r="BH12" s="71"/>
      <c r="BI12" s="71"/>
      <c r="BJ12" s="71"/>
      <c r="BK12" s="71"/>
      <c r="BL12" s="71"/>
      <c r="BM12" s="71"/>
      <c r="BN12" s="71"/>
      <c r="BO12" s="71"/>
      <c r="BP12" s="71"/>
      <c r="BQ12" s="71"/>
      <c r="BR12" s="71"/>
      <c r="BS12" s="71"/>
      <c r="BT12" s="71"/>
      <c r="BU12" s="71"/>
      <c r="BV12" s="71"/>
      <c r="BW12" s="71"/>
    </row>
    <row r="13" spans="1:75" ht="18.75" x14ac:dyDescent="0.25">
      <c r="A13" s="463" t="s">
        <v>423</v>
      </c>
      <c r="B13" s="467" t="s">
        <v>248</v>
      </c>
      <c r="C13" s="468">
        <v>1</v>
      </c>
      <c r="D13" s="474">
        <f>20*0.33333</f>
        <v>6.6666000000000007</v>
      </c>
      <c r="E13" s="455">
        <f>'5a. Est. Wat. Save - Indoor'!I11*0.333333333</f>
        <v>0</v>
      </c>
      <c r="F13" s="454">
        <f>D13*E13</f>
        <v>0</v>
      </c>
      <c r="G13" s="472">
        <f>F13*3.5</f>
        <v>0</v>
      </c>
      <c r="H13" s="409"/>
      <c r="I13" s="409"/>
      <c r="J13" s="317" t="s">
        <v>239</v>
      </c>
      <c r="K13" s="456">
        <v>27</v>
      </c>
      <c r="L13" s="457" t="s">
        <v>433</v>
      </c>
      <c r="M13" s="457" t="s">
        <v>433</v>
      </c>
      <c r="N13" s="457" t="s">
        <v>433</v>
      </c>
      <c r="O13" s="461">
        <v>0</v>
      </c>
      <c r="P13" s="462"/>
      <c r="Q13" s="461">
        <v>12</v>
      </c>
      <c r="R13" s="323">
        <f t="shared" si="0"/>
        <v>0</v>
      </c>
      <c r="S13" s="127"/>
      <c r="U13" s="343"/>
      <c r="V13" s="349" t="s">
        <v>423</v>
      </c>
      <c r="W13" s="349">
        <v>0.1</v>
      </c>
      <c r="X13" s="349">
        <v>0</v>
      </c>
      <c r="Y13" s="349">
        <v>0</v>
      </c>
      <c r="AE13" s="130"/>
      <c r="AF13" s="128"/>
      <c r="AG13" s="128"/>
      <c r="AH13" s="128"/>
      <c r="AI13" s="128"/>
      <c r="AJ13" s="127"/>
      <c r="AL13" s="131" t="s">
        <v>244</v>
      </c>
      <c r="AM13" s="132" t="s">
        <v>244</v>
      </c>
      <c r="AN13" s="133" t="s">
        <v>245</v>
      </c>
      <c r="BA13" s="71"/>
      <c r="BB13" s="72"/>
      <c r="BC13" s="72"/>
      <c r="BD13" s="72"/>
      <c r="BE13" s="72"/>
      <c r="BF13" s="72"/>
      <c r="BG13" s="71"/>
      <c r="BH13" s="71"/>
      <c r="BI13" s="71"/>
      <c r="BJ13" s="71"/>
      <c r="BK13" s="71"/>
      <c r="BL13" s="71"/>
      <c r="BM13" s="71"/>
      <c r="BN13" s="71"/>
      <c r="BO13" s="71"/>
      <c r="BP13" s="71"/>
      <c r="BQ13" s="71"/>
      <c r="BR13" s="71"/>
      <c r="BS13" s="71"/>
      <c r="BT13" s="71"/>
      <c r="BU13" s="71"/>
      <c r="BV13" s="71"/>
      <c r="BW13" s="71"/>
    </row>
    <row r="14" spans="1:75" ht="18.75" x14ac:dyDescent="0.25">
      <c r="A14" s="464"/>
      <c r="B14" s="469" t="s">
        <v>422</v>
      </c>
      <c r="C14" s="468">
        <v>2</v>
      </c>
      <c r="D14" s="465">
        <f>20*0.666667</f>
        <v>13.33334</v>
      </c>
      <c r="E14" s="455">
        <f>'5a. Est. Wat. Save - Indoor'!I12</f>
        <v>0</v>
      </c>
      <c r="F14" s="454">
        <f>D14*E14</f>
        <v>0</v>
      </c>
      <c r="G14" s="472"/>
      <c r="H14" s="409"/>
      <c r="I14" s="409"/>
      <c r="J14" s="315" t="s">
        <v>434</v>
      </c>
      <c r="M14" s="129"/>
      <c r="O14" s="322"/>
      <c r="P14" s="322">
        <f>SUM(P7:P13)</f>
        <v>0</v>
      </c>
      <c r="Q14" s="127"/>
      <c r="R14" s="322">
        <f>SUM(R7:R13)</f>
        <v>0</v>
      </c>
      <c r="S14" s="127"/>
      <c r="U14" s="343" t="s">
        <v>425</v>
      </c>
      <c r="V14" s="349" t="s">
        <v>421</v>
      </c>
      <c r="W14" s="349">
        <v>1</v>
      </c>
      <c r="X14" s="349">
        <v>0</v>
      </c>
      <c r="Y14" s="349">
        <v>0</v>
      </c>
      <c r="AE14" s="130"/>
      <c r="AF14" s="128"/>
      <c r="AG14" s="128"/>
      <c r="AH14" s="128"/>
      <c r="AI14" s="128"/>
      <c r="AJ14" s="127"/>
      <c r="AL14" s="134" t="s">
        <v>246</v>
      </c>
      <c r="AM14" s="135" t="s">
        <v>246</v>
      </c>
      <c r="AN14" s="136" t="s">
        <v>247</v>
      </c>
      <c r="BA14" s="72"/>
      <c r="BB14" s="72"/>
      <c r="BC14" s="72"/>
      <c r="BD14" s="72"/>
      <c r="BE14" s="72"/>
      <c r="BF14" s="72"/>
      <c r="BG14" s="71"/>
      <c r="BH14" s="71"/>
      <c r="BI14" s="71"/>
      <c r="BJ14" s="71"/>
      <c r="BK14" s="71"/>
      <c r="BL14" s="71"/>
      <c r="BM14" s="71"/>
      <c r="BN14" s="71"/>
      <c r="BO14" s="71"/>
      <c r="BP14" s="71"/>
      <c r="BQ14" s="71"/>
      <c r="BR14" s="71"/>
      <c r="BS14" s="71"/>
      <c r="BT14" s="71"/>
      <c r="BU14" s="71"/>
      <c r="BV14" s="71"/>
      <c r="BW14" s="71"/>
    </row>
    <row r="15" spans="1:75" ht="19.5" thickBot="1" x14ac:dyDescent="0.3">
      <c r="A15" s="464" t="s">
        <v>477</v>
      </c>
      <c r="B15" s="470" t="s">
        <v>248</v>
      </c>
      <c r="C15" s="471">
        <v>3</v>
      </c>
      <c r="D15" s="466">
        <v>20</v>
      </c>
      <c r="E15" s="455">
        <f>'5a. Est. Wat. Save - Indoor'!I11*0.666666666667</f>
        <v>0</v>
      </c>
      <c r="F15" s="454">
        <f>D15*E15</f>
        <v>0</v>
      </c>
      <c r="G15" s="472">
        <f t="shared" ref="G15" si="1">F15*3.5</f>
        <v>0</v>
      </c>
      <c r="H15" s="409"/>
      <c r="I15" s="409"/>
      <c r="K15" s="409"/>
      <c r="M15" s="129"/>
      <c r="O15" s="322"/>
      <c r="P15" s="127"/>
      <c r="R15" s="127"/>
      <c r="S15" s="127"/>
      <c r="U15" s="343"/>
      <c r="V15" s="349" t="s">
        <v>423</v>
      </c>
      <c r="W15" s="349">
        <v>1</v>
      </c>
      <c r="X15" s="349">
        <v>0</v>
      </c>
      <c r="Y15" s="349">
        <v>0</v>
      </c>
      <c r="AE15" s="130"/>
      <c r="AF15" s="128"/>
      <c r="AG15" s="128"/>
      <c r="AH15" s="128"/>
      <c r="AI15" s="128"/>
      <c r="AJ15" s="127"/>
      <c r="AK15" s="137" t="s">
        <v>248</v>
      </c>
      <c r="AL15" s="138">
        <v>5.0999999999999996</v>
      </c>
      <c r="AM15" s="138">
        <v>5.0999999999999996</v>
      </c>
      <c r="AN15" s="139">
        <v>25</v>
      </c>
      <c r="BA15" s="72"/>
      <c r="BB15" s="72"/>
      <c r="BC15" s="72"/>
      <c r="BD15" s="72"/>
      <c r="BE15" s="72"/>
      <c r="BF15" s="72"/>
      <c r="BG15" s="71"/>
      <c r="BH15" s="71"/>
      <c r="BI15" s="71"/>
      <c r="BJ15" s="71"/>
      <c r="BK15" s="71"/>
      <c r="BL15" s="71"/>
      <c r="BM15" s="71"/>
      <c r="BN15" s="71"/>
      <c r="BO15" s="71"/>
      <c r="BP15" s="71"/>
      <c r="BQ15" s="71"/>
      <c r="BR15" s="71"/>
      <c r="BS15" s="71"/>
      <c r="BT15" s="71"/>
      <c r="BU15" s="71"/>
      <c r="BV15" s="71"/>
      <c r="BW15" s="71"/>
    </row>
    <row r="16" spans="1:75" ht="26.25" x14ac:dyDescent="0.25">
      <c r="E16" s="409">
        <f>SUM(E13:E15)</f>
        <v>0</v>
      </c>
      <c r="G16" s="473">
        <f>SUM(G13:G15)</f>
        <v>0</v>
      </c>
      <c r="H16" s="409"/>
      <c r="I16" s="409"/>
      <c r="J16" s="318" t="s">
        <v>435</v>
      </c>
      <c r="K16" s="320"/>
      <c r="L16" s="316" t="s">
        <v>418</v>
      </c>
      <c r="M16" s="319" t="s">
        <v>427</v>
      </c>
      <c r="N16" s="319" t="s">
        <v>420</v>
      </c>
      <c r="O16" s="322"/>
      <c r="P16" s="324"/>
      <c r="R16" s="127"/>
      <c r="S16" s="127"/>
      <c r="AE16" s="130"/>
      <c r="AF16" s="128"/>
      <c r="AG16" s="128"/>
      <c r="AH16" s="128"/>
      <c r="AI16" s="128"/>
      <c r="AJ16" s="127"/>
      <c r="AK16" s="137" t="s">
        <v>234</v>
      </c>
      <c r="AL16" s="138">
        <v>5.3</v>
      </c>
      <c r="AM16" s="138">
        <v>5.3</v>
      </c>
      <c r="AN16" s="139">
        <v>8</v>
      </c>
      <c r="BA16" s="72"/>
      <c r="BB16" s="72"/>
      <c r="BC16" s="72"/>
      <c r="BD16" s="72"/>
      <c r="BE16" s="72"/>
      <c r="BF16" s="72"/>
      <c r="BG16" s="71"/>
      <c r="BH16" s="71"/>
      <c r="BI16" s="71"/>
      <c r="BJ16" s="71"/>
      <c r="BK16" s="71"/>
      <c r="BL16" s="71"/>
      <c r="BM16" s="71"/>
      <c r="BN16" s="71"/>
      <c r="BO16" s="71"/>
      <c r="BP16" s="71"/>
      <c r="BQ16" s="71"/>
      <c r="BR16" s="71"/>
      <c r="BS16" s="71"/>
      <c r="BT16" s="71"/>
      <c r="BU16" s="71"/>
      <c r="BV16" s="71"/>
      <c r="BW16" s="71"/>
    </row>
    <row r="17" spans="1:75" ht="26.25" x14ac:dyDescent="0.25">
      <c r="A17" s="452" t="s">
        <v>491</v>
      </c>
      <c r="H17" s="409"/>
      <c r="I17" s="409"/>
      <c r="K17" s="325" t="s">
        <v>428</v>
      </c>
      <c r="L17" s="319" t="s">
        <v>429</v>
      </c>
      <c r="M17" s="319" t="s">
        <v>429</v>
      </c>
      <c r="N17" s="319" t="s">
        <v>429</v>
      </c>
      <c r="O17" s="476" t="s">
        <v>430</v>
      </c>
      <c r="P17" s="319" t="s">
        <v>431</v>
      </c>
      <c r="Q17" s="319" t="s">
        <v>247</v>
      </c>
      <c r="R17" s="319" t="s">
        <v>432</v>
      </c>
      <c r="S17" s="127"/>
      <c r="AE17" s="130"/>
      <c r="AF17" s="128"/>
      <c r="AG17" s="128"/>
      <c r="AH17" s="128"/>
      <c r="AI17" s="128"/>
      <c r="AJ17" s="127"/>
      <c r="AK17" s="137" t="s">
        <v>249</v>
      </c>
      <c r="AL17" s="138">
        <v>4</v>
      </c>
      <c r="AM17" s="138">
        <v>4</v>
      </c>
      <c r="AN17" s="139">
        <v>8</v>
      </c>
      <c r="BA17" s="72"/>
      <c r="BB17" s="72"/>
      <c r="BC17" s="72"/>
      <c r="BD17" s="72"/>
      <c r="BE17" s="72"/>
      <c r="BF17" s="72"/>
      <c r="BG17" s="71"/>
      <c r="BH17" s="71"/>
      <c r="BI17" s="71"/>
      <c r="BJ17" s="71"/>
      <c r="BK17" s="71"/>
      <c r="BL17" s="71"/>
      <c r="BM17" s="71"/>
      <c r="BN17" s="71"/>
      <c r="BO17" s="71"/>
      <c r="BP17" s="71"/>
      <c r="BQ17" s="71"/>
      <c r="BR17" s="71"/>
      <c r="BS17" s="71"/>
      <c r="BT17" s="71"/>
      <c r="BU17" s="71"/>
      <c r="BV17" s="71"/>
      <c r="BW17" s="71"/>
    </row>
    <row r="18" spans="1:75" ht="18.75" x14ac:dyDescent="0.25">
      <c r="A18" t="s">
        <v>492</v>
      </c>
      <c r="H18" s="409"/>
      <c r="I18" s="409"/>
      <c r="J18" s="315" t="s">
        <v>248</v>
      </c>
      <c r="L18" s="346">
        <f t="shared" ref="L18:N24" si="2">L7</f>
        <v>0</v>
      </c>
      <c r="M18" s="346">
        <f t="shared" si="2"/>
        <v>0</v>
      </c>
      <c r="N18" s="346">
        <f t="shared" si="2"/>
        <v>0</v>
      </c>
      <c r="O18" s="453">
        <f>SUM(L18:N18)</f>
        <v>0</v>
      </c>
      <c r="P18" s="453">
        <f>O7*'5a. Est. Wat. Save - Indoor'!I15*'5a. Est. Wat. Save - Indoor'!H25</f>
        <v>0</v>
      </c>
      <c r="Q18" s="347">
        <v>25</v>
      </c>
      <c r="R18" s="322">
        <f t="shared" ref="R18:R24" si="3">P18*Q18</f>
        <v>0</v>
      </c>
      <c r="S18" s="127"/>
      <c r="AE18" s="130"/>
      <c r="AF18" s="128"/>
      <c r="AG18" s="128"/>
      <c r="AH18" s="128"/>
      <c r="AI18" s="128"/>
      <c r="AJ18" s="127"/>
      <c r="AK18" s="137" t="s">
        <v>236</v>
      </c>
      <c r="AL18" s="138">
        <v>4.0999999999999996</v>
      </c>
      <c r="AM18" s="138">
        <v>4.0999999999999996</v>
      </c>
      <c r="AN18" s="139">
        <v>8</v>
      </c>
      <c r="BA18" s="72"/>
      <c r="BB18" s="72"/>
      <c r="BC18" s="72"/>
      <c r="BD18" s="72"/>
      <c r="BE18" s="72"/>
      <c r="BF18" s="72"/>
      <c r="BG18" s="71"/>
      <c r="BH18" s="71"/>
      <c r="BI18" s="71"/>
      <c r="BJ18" s="71"/>
      <c r="BK18" s="71"/>
      <c r="BL18" s="71"/>
      <c r="BM18" s="71"/>
      <c r="BN18" s="71"/>
      <c r="BO18" s="71"/>
      <c r="BP18" s="71"/>
      <c r="BQ18" s="71"/>
      <c r="BR18" s="71"/>
      <c r="BS18" s="71"/>
      <c r="BT18" s="71"/>
      <c r="BU18" s="71"/>
      <c r="BV18" s="71"/>
      <c r="BW18" s="71"/>
    </row>
    <row r="19" spans="1:75" ht="19.5" thickBot="1" x14ac:dyDescent="0.3">
      <c r="A19" s="409" t="s">
        <v>493</v>
      </c>
      <c r="B19"/>
      <c r="C19" s="415"/>
      <c r="E19" s="409"/>
      <c r="H19" s="409"/>
      <c r="I19" s="409"/>
      <c r="J19" s="315" t="s">
        <v>422</v>
      </c>
      <c r="L19" s="346">
        <f t="shared" si="2"/>
        <v>0</v>
      </c>
      <c r="M19" s="346">
        <f t="shared" si="2"/>
        <v>0</v>
      </c>
      <c r="N19" s="346">
        <f t="shared" si="2"/>
        <v>0</v>
      </c>
      <c r="O19" s="453">
        <f>SUM(L19:N19)</f>
        <v>0</v>
      </c>
      <c r="P19" s="453">
        <f>O8*'5a. Est. Wat. Save - Indoor'!I15*'5a. Est. Wat. Save - Indoor'!H26</f>
        <v>0</v>
      </c>
      <c r="Q19" s="347">
        <v>25</v>
      </c>
      <c r="R19" s="322">
        <f t="shared" si="3"/>
        <v>0</v>
      </c>
      <c r="S19" s="127"/>
      <c r="AE19" s="130"/>
      <c r="AF19" s="128"/>
      <c r="AG19" s="128"/>
      <c r="AH19" s="128"/>
      <c r="AI19" s="128"/>
      <c r="AJ19" s="127"/>
      <c r="AK19" s="137" t="s">
        <v>238</v>
      </c>
      <c r="AL19" s="138">
        <v>0.1</v>
      </c>
      <c r="AM19" s="140">
        <v>0.1</v>
      </c>
      <c r="AN19" s="139">
        <v>11</v>
      </c>
      <c r="BA19" s="72"/>
      <c r="BB19" s="72"/>
      <c r="BC19" s="72"/>
      <c r="BD19" s="72"/>
      <c r="BE19" s="72"/>
      <c r="BF19" s="72"/>
      <c r="BG19" s="71"/>
      <c r="BH19" s="71"/>
      <c r="BI19" s="71"/>
      <c r="BJ19" s="71"/>
      <c r="BK19" s="71"/>
      <c r="BL19" s="71"/>
      <c r="BM19" s="71"/>
      <c r="BN19" s="71"/>
      <c r="BO19" s="71"/>
      <c r="BP19" s="71"/>
      <c r="BQ19" s="71"/>
      <c r="BR19" s="71"/>
      <c r="BS19" s="71"/>
      <c r="BT19" s="71"/>
      <c r="BU19" s="71"/>
      <c r="BV19" s="71"/>
      <c r="BW19" s="71"/>
    </row>
    <row r="20" spans="1:75" ht="19.5" thickBot="1" x14ac:dyDescent="0.3">
      <c r="A20" s="427" t="s">
        <v>494</v>
      </c>
      <c r="B20"/>
      <c r="C20" s="415"/>
      <c r="E20" s="409"/>
      <c r="H20" s="409"/>
      <c r="I20" s="409"/>
      <c r="J20" s="315" t="s">
        <v>424</v>
      </c>
      <c r="L20" s="346">
        <f t="shared" si="2"/>
        <v>0</v>
      </c>
      <c r="M20" s="346">
        <f t="shared" si="2"/>
        <v>20</v>
      </c>
      <c r="N20" s="346">
        <f t="shared" si="2"/>
        <v>0</v>
      </c>
      <c r="O20" s="453">
        <f>M20*'5a. Est. Wat. Save - Indoor'!I13</f>
        <v>0</v>
      </c>
      <c r="P20" s="453">
        <f>O9*'5a. Est. Wat. Save - Indoor'!I15*'5a. Est. Wat. Save - Indoor'!H27</f>
        <v>0</v>
      </c>
      <c r="Q20" s="347">
        <v>5</v>
      </c>
      <c r="R20" s="322">
        <f>P20*Q20</f>
        <v>0</v>
      </c>
      <c r="S20" s="127"/>
      <c r="AB20">
        <f>26*260</f>
        <v>6760</v>
      </c>
      <c r="AE20" s="130"/>
      <c r="AJ20" s="127"/>
      <c r="AK20" s="141" t="s">
        <v>239</v>
      </c>
      <c r="AL20" s="140">
        <v>0.37</v>
      </c>
      <c r="AM20" s="140">
        <v>0.37</v>
      </c>
      <c r="AN20" s="139">
        <v>11</v>
      </c>
      <c r="BA20" s="72"/>
      <c r="BB20" s="72"/>
      <c r="BC20" s="72"/>
      <c r="BD20" s="72"/>
      <c r="BE20" s="72"/>
      <c r="BF20" s="72"/>
      <c r="BG20" s="71"/>
      <c r="BH20" s="71"/>
      <c r="BI20" s="71"/>
      <c r="BJ20" s="71"/>
      <c r="BK20" s="71"/>
      <c r="BL20" s="71"/>
      <c r="BM20" s="71"/>
      <c r="BN20" s="71"/>
      <c r="BO20" s="71"/>
      <c r="BP20" s="71"/>
      <c r="BQ20" s="71"/>
      <c r="BR20" s="71"/>
      <c r="BS20" s="71"/>
      <c r="BT20" s="71"/>
      <c r="BU20" s="71"/>
      <c r="BV20" s="71"/>
      <c r="BW20" s="71"/>
    </row>
    <row r="21" spans="1:75" ht="18.75" x14ac:dyDescent="0.25">
      <c r="A21" t="s">
        <v>495</v>
      </c>
      <c r="B21"/>
      <c r="C21" s="409"/>
      <c r="E21" s="409"/>
      <c r="H21" s="322"/>
      <c r="I21" s="409"/>
      <c r="J21" s="315" t="s">
        <v>234</v>
      </c>
      <c r="L21" s="346">
        <f t="shared" si="2"/>
        <v>0</v>
      </c>
      <c r="M21" s="346">
        <f t="shared" si="2"/>
        <v>20</v>
      </c>
      <c r="N21" s="346">
        <f t="shared" si="2"/>
        <v>0</v>
      </c>
      <c r="O21" s="453">
        <f>M21*'5a. Est. Wat. Save - Indoor'!I14</f>
        <v>0</v>
      </c>
      <c r="P21" s="453">
        <f>O10*'5a. Est. Wat. Save - Indoor'!I15*'5a. Est. Wat. Save - Indoor'!H28</f>
        <v>0</v>
      </c>
      <c r="Q21" s="347">
        <v>5</v>
      </c>
      <c r="R21" s="322">
        <f t="shared" si="3"/>
        <v>0</v>
      </c>
      <c r="S21" s="127"/>
      <c r="AB21">
        <f>AB20*25</f>
        <v>169000</v>
      </c>
      <c r="AE21" s="130"/>
      <c r="AJ21" s="127"/>
      <c r="AK21" s="137" t="s">
        <v>250</v>
      </c>
      <c r="AL21" s="142">
        <v>0</v>
      </c>
      <c r="AM21" s="143">
        <v>0</v>
      </c>
      <c r="AN21" s="139">
        <v>0</v>
      </c>
      <c r="BA21" s="72"/>
      <c r="BB21" s="72"/>
      <c r="BC21" s="72"/>
      <c r="BD21" s="72"/>
      <c r="BE21" s="72"/>
      <c r="BF21" s="72"/>
      <c r="BG21" s="71"/>
      <c r="BH21" s="71"/>
      <c r="BI21" s="71"/>
      <c r="BJ21" s="71"/>
      <c r="BK21" s="71"/>
      <c r="BL21" s="71"/>
      <c r="BM21" s="71"/>
      <c r="BN21" s="71"/>
      <c r="BO21" s="71"/>
      <c r="BP21" s="71"/>
      <c r="BQ21" s="71"/>
      <c r="BR21" s="71"/>
      <c r="BS21" s="71"/>
      <c r="BT21" s="71"/>
      <c r="BU21" s="71"/>
      <c r="BV21" s="71"/>
      <c r="BW21" s="71"/>
    </row>
    <row r="22" spans="1:75" ht="18.75" customHeight="1" x14ac:dyDescent="0.25">
      <c r="A22" t="s">
        <v>505</v>
      </c>
      <c r="B22" s="409"/>
      <c r="C22" s="409"/>
      <c r="D22" s="409"/>
      <c r="E22" s="409"/>
      <c r="H22" s="322"/>
      <c r="I22" s="409"/>
      <c r="J22" s="315" t="s">
        <v>425</v>
      </c>
      <c r="K22" s="456">
        <v>1.5</v>
      </c>
      <c r="L22" s="457">
        <f t="shared" si="2"/>
        <v>0</v>
      </c>
      <c r="M22" s="458">
        <f t="shared" si="2"/>
        <v>0</v>
      </c>
      <c r="N22" s="457">
        <f t="shared" si="2"/>
        <v>0</v>
      </c>
      <c r="O22" s="460">
        <f>SUM(L22:N22)</f>
        <v>0</v>
      </c>
      <c r="P22" s="460"/>
      <c r="Q22" s="459">
        <v>9</v>
      </c>
      <c r="R22" s="322">
        <f t="shared" si="3"/>
        <v>0</v>
      </c>
      <c r="S22" s="127"/>
      <c r="W22" s="345" t="s">
        <v>418</v>
      </c>
      <c r="X22" s="345" t="s">
        <v>419</v>
      </c>
      <c r="Y22" s="345" t="s">
        <v>420</v>
      </c>
      <c r="AE22" s="130"/>
      <c r="AK22" s="137" t="s">
        <v>251</v>
      </c>
      <c r="AL22" s="142">
        <v>0</v>
      </c>
      <c r="AM22" s="143">
        <v>0</v>
      </c>
      <c r="AN22" s="139">
        <v>0</v>
      </c>
      <c r="BA22" s="72"/>
      <c r="BB22" s="72"/>
      <c r="BC22" s="72"/>
      <c r="BD22" s="72"/>
      <c r="BE22" s="72"/>
      <c r="BF22" s="72"/>
      <c r="BG22" s="72"/>
      <c r="BH22" s="72"/>
      <c r="BI22" s="71"/>
      <c r="BJ22" s="71"/>
      <c r="BK22" s="71"/>
      <c r="BL22" s="71"/>
      <c r="BM22" s="71"/>
      <c r="BN22" s="71"/>
      <c r="BO22" s="71"/>
      <c r="BP22" s="71"/>
      <c r="BQ22" s="71"/>
      <c r="BR22" s="71"/>
      <c r="BS22" s="71"/>
      <c r="BT22" s="71"/>
      <c r="BU22" s="71"/>
      <c r="BV22" s="71"/>
      <c r="BW22" s="71"/>
    </row>
    <row r="23" spans="1:75" ht="18.75" x14ac:dyDescent="0.25">
      <c r="A23" s="409" t="s">
        <v>506</v>
      </c>
      <c r="B23" s="409"/>
      <c r="C23" s="415"/>
      <c r="D23" s="409"/>
      <c r="E23" s="409"/>
      <c r="F23" s="409"/>
      <c r="G23" s="409"/>
      <c r="H23" s="322"/>
      <c r="I23" s="409"/>
      <c r="J23" s="315" t="s">
        <v>238</v>
      </c>
      <c r="K23" s="456">
        <v>4.5</v>
      </c>
      <c r="L23" s="457" t="str">
        <f t="shared" si="2"/>
        <v>-</v>
      </c>
      <c r="M23" s="457" t="str">
        <f t="shared" si="2"/>
        <v>-</v>
      </c>
      <c r="N23" s="457" t="str">
        <f t="shared" si="2"/>
        <v>-</v>
      </c>
      <c r="O23" s="461">
        <v>0</v>
      </c>
      <c r="P23" s="460"/>
      <c r="Q23" s="461">
        <v>8</v>
      </c>
      <c r="R23" s="322">
        <f t="shared" si="3"/>
        <v>0</v>
      </c>
      <c r="U23" s="343" t="s">
        <v>248</v>
      </c>
      <c r="V23" s="349" t="s">
        <v>421</v>
      </c>
      <c r="W23" s="349">
        <f>(0.5*'Formulas and Lists'!$B$7)*W6</f>
        <v>18</v>
      </c>
      <c r="X23" s="349">
        <f>(0.5*'Formulas and Lists'!$B$8)*X6</f>
        <v>12.5</v>
      </c>
      <c r="Y23" s="349">
        <f>(0.5*'Formulas and Lists'!$B$9)*Y6</f>
        <v>0</v>
      </c>
      <c r="AE23" s="130"/>
      <c r="AK23" s="137" t="s">
        <v>252</v>
      </c>
      <c r="AL23" s="142">
        <v>0</v>
      </c>
      <c r="AM23" s="143">
        <v>0</v>
      </c>
      <c r="AN23" s="139">
        <v>0</v>
      </c>
      <c r="BA23" s="72"/>
      <c r="BB23" s="72"/>
      <c r="BC23" s="72"/>
      <c r="BD23" s="72"/>
      <c r="BE23" s="72"/>
      <c r="BF23" s="72"/>
      <c r="BG23" s="72"/>
      <c r="BH23" s="72"/>
      <c r="BI23" s="71"/>
      <c r="BJ23" s="71"/>
      <c r="BK23" s="71"/>
      <c r="BL23" s="71"/>
      <c r="BM23" s="71"/>
      <c r="BN23" s="71"/>
      <c r="BO23" s="71"/>
      <c r="BP23" s="71"/>
      <c r="BQ23" s="71"/>
      <c r="BR23" s="71"/>
      <c r="BS23" s="71"/>
      <c r="BT23" s="71"/>
      <c r="BU23" s="71"/>
      <c r="BV23" s="71"/>
      <c r="BW23" s="71"/>
    </row>
    <row r="24" spans="1:75" ht="19.5" thickBot="1" x14ac:dyDescent="0.3">
      <c r="A24" s="427" t="s">
        <v>507</v>
      </c>
      <c r="B24" s="409"/>
      <c r="C24" s="415"/>
      <c r="D24" s="409"/>
      <c r="E24" s="409"/>
      <c r="F24" s="409"/>
      <c r="G24" s="409"/>
      <c r="H24" s="322"/>
      <c r="I24" s="409"/>
      <c r="J24" s="317" t="s">
        <v>239</v>
      </c>
      <c r="K24" s="456">
        <v>15</v>
      </c>
      <c r="L24" s="457" t="str">
        <f t="shared" si="2"/>
        <v>-</v>
      </c>
      <c r="M24" s="457" t="str">
        <f t="shared" si="2"/>
        <v>-</v>
      </c>
      <c r="N24" s="457" t="str">
        <f t="shared" si="2"/>
        <v>-</v>
      </c>
      <c r="O24" s="461">
        <v>0</v>
      </c>
      <c r="P24" s="462"/>
      <c r="Q24" s="461">
        <v>12</v>
      </c>
      <c r="R24" s="323">
        <f t="shared" si="3"/>
        <v>0</v>
      </c>
      <c r="S24" s="127"/>
      <c r="U24" s="343"/>
      <c r="V24" s="349" t="s">
        <v>423</v>
      </c>
      <c r="W24" s="349">
        <f>(0.5*'Formulas and Lists'!$B$7)*W7</f>
        <v>6</v>
      </c>
      <c r="X24" s="349">
        <f>(0.5*'Formulas and Lists'!$B$8)*X7</f>
        <v>2.5</v>
      </c>
      <c r="Y24" s="349">
        <f>(0.5*'Formulas and Lists'!$B$9)*Y7</f>
        <v>0</v>
      </c>
      <c r="AC24" s="127"/>
      <c r="AE24" s="130"/>
      <c r="AJ24" s="127"/>
      <c r="AK24" s="144" t="s">
        <v>241</v>
      </c>
      <c r="AL24" s="145">
        <v>0</v>
      </c>
      <c r="AM24" s="146">
        <v>0</v>
      </c>
      <c r="AN24" s="147">
        <v>0</v>
      </c>
      <c r="BA24" s="72"/>
      <c r="BB24" s="72"/>
      <c r="BC24" s="72"/>
      <c r="BD24" s="72"/>
      <c r="BE24" s="72"/>
      <c r="BF24" s="72"/>
      <c r="BG24" s="72"/>
      <c r="BH24" s="72"/>
      <c r="BI24" s="71"/>
      <c r="BJ24" s="71"/>
      <c r="BK24" s="71"/>
      <c r="BL24" s="71"/>
      <c r="BM24" s="71"/>
      <c r="BN24" s="71"/>
      <c r="BO24" s="71"/>
      <c r="BP24" s="71"/>
      <c r="BQ24" s="71"/>
      <c r="BR24" s="71"/>
      <c r="BS24" s="71"/>
      <c r="BT24" s="71"/>
      <c r="BU24" s="71"/>
      <c r="BV24" s="71"/>
      <c r="BW24" s="71"/>
    </row>
    <row r="25" spans="1:75" ht="18.75" x14ac:dyDescent="0.25">
      <c r="A25" s="475" t="s">
        <v>503</v>
      </c>
      <c r="B25" s="409"/>
      <c r="C25" s="415"/>
      <c r="D25" s="409"/>
      <c r="E25" s="409"/>
      <c r="F25" s="409"/>
      <c r="G25" s="409"/>
      <c r="H25" s="409"/>
      <c r="I25" s="409"/>
      <c r="J25" s="315" t="s">
        <v>434</v>
      </c>
      <c r="K25" s="320"/>
      <c r="L25" s="320"/>
      <c r="M25" s="129"/>
      <c r="P25" s="322">
        <f>SUM(P18:P24)</f>
        <v>0</v>
      </c>
      <c r="Q25" s="127"/>
      <c r="R25" s="322">
        <f>SUM(R18:R24)</f>
        <v>0</v>
      </c>
      <c r="S25" s="127"/>
      <c r="U25" s="343" t="s">
        <v>422</v>
      </c>
      <c r="V25" s="349" t="s">
        <v>421</v>
      </c>
      <c r="W25" s="349">
        <f>(0.5*'Formulas and Lists'!$B$7)*W8</f>
        <v>0</v>
      </c>
      <c r="X25" s="349">
        <f>(0.5*'Formulas and Lists'!$B$8)*X8</f>
        <v>0</v>
      </c>
      <c r="Y25" s="349">
        <f>(0.5*'Formulas and Lists'!$B$9)*Y8</f>
        <v>0</v>
      </c>
      <c r="AC25" s="127"/>
      <c r="AE25" s="129"/>
      <c r="AJ25" s="127"/>
      <c r="BA25" s="72"/>
      <c r="BB25" s="72"/>
      <c r="BC25" s="72"/>
      <c r="BD25" s="72"/>
      <c r="BE25" s="72"/>
      <c r="BF25" s="72"/>
      <c r="BG25" s="72"/>
      <c r="BH25" s="72"/>
      <c r="BI25" s="71"/>
      <c r="BJ25" s="71"/>
      <c r="BK25" s="71"/>
      <c r="BL25" s="71"/>
      <c r="BM25" s="71"/>
      <c r="BN25" s="71"/>
      <c r="BO25" s="71"/>
      <c r="BP25" s="71"/>
      <c r="BQ25" s="71"/>
      <c r="BR25" s="71"/>
      <c r="BS25" s="71"/>
      <c r="BT25" s="71"/>
      <c r="BU25" s="71"/>
      <c r="BV25" s="71"/>
      <c r="BW25" s="71"/>
    </row>
    <row r="26" spans="1:75" ht="18.75" x14ac:dyDescent="0.25">
      <c r="B26"/>
      <c r="C26"/>
      <c r="D26" s="409"/>
      <c r="E26" s="409"/>
      <c r="F26" s="409"/>
      <c r="G26" s="409"/>
      <c r="H26" s="409"/>
      <c r="I26" s="409"/>
      <c r="J26" s="533" t="s">
        <v>436</v>
      </c>
      <c r="K26" s="533"/>
      <c r="L26" s="533"/>
      <c r="M26" s="322"/>
      <c r="N26" s="533" t="s">
        <v>254</v>
      </c>
      <c r="O26" s="533"/>
      <c r="P26" s="533"/>
      <c r="R26" s="127"/>
      <c r="S26" s="127"/>
      <c r="U26" s="343"/>
      <c r="V26" s="349" t="s">
        <v>423</v>
      </c>
      <c r="W26" s="349">
        <f>(0.5*'Formulas and Lists'!$B$7)*W9</f>
        <v>12</v>
      </c>
      <c r="X26" s="349">
        <f>(0.5*'Formulas and Lists'!$B$8)*X9</f>
        <v>10</v>
      </c>
      <c r="Y26" s="349">
        <f>(0.5*'Formulas and Lists'!$B$9)*Y9</f>
        <v>0</v>
      </c>
      <c r="AC26" s="127"/>
      <c r="AE26" s="148"/>
      <c r="AJ26" s="127"/>
      <c r="BA26" s="72"/>
      <c r="BB26" s="72"/>
      <c r="BC26" s="72"/>
      <c r="BD26" s="72"/>
      <c r="BE26" s="72"/>
      <c r="BF26" s="72"/>
      <c r="BG26" s="72"/>
      <c r="BH26" s="72"/>
      <c r="BI26" s="71"/>
      <c r="BJ26" s="71"/>
      <c r="BK26" s="71"/>
      <c r="BL26" s="71"/>
      <c r="BM26" s="71"/>
      <c r="BN26" s="71"/>
      <c r="BO26" s="71"/>
      <c r="BP26" s="71"/>
      <c r="BQ26" s="71"/>
      <c r="BR26" s="71"/>
      <c r="BS26" s="71"/>
      <c r="BT26" s="71"/>
      <c r="BU26" s="71"/>
      <c r="BV26" s="71"/>
      <c r="BW26" s="71"/>
    </row>
    <row r="27" spans="1:75" ht="19.5" thickBot="1" x14ac:dyDescent="0.3">
      <c r="A27" s="409" t="s">
        <v>509</v>
      </c>
      <c r="B27"/>
      <c r="C27"/>
      <c r="D27" s="409"/>
      <c r="E27" s="409"/>
      <c r="F27" s="409"/>
      <c r="G27" s="409"/>
      <c r="H27" s="409"/>
      <c r="I27" s="409"/>
      <c r="K27" s="315" t="s">
        <v>248</v>
      </c>
      <c r="L27" s="322">
        <f>P7-P18</f>
        <v>0</v>
      </c>
      <c r="M27" s="322"/>
      <c r="O27" s="315" t="s">
        <v>248</v>
      </c>
      <c r="P27" s="322">
        <f t="shared" ref="P27:P33" si="4">R7-R18</f>
        <v>0</v>
      </c>
      <c r="R27" s="127"/>
      <c r="S27" s="127"/>
      <c r="U27" s="343" t="s">
        <v>424</v>
      </c>
      <c r="V27" s="349" t="s">
        <v>421</v>
      </c>
      <c r="W27" s="349">
        <f>(0.5*'Formulas and Lists'!$B$7)*W10</f>
        <v>18</v>
      </c>
      <c r="X27" s="349">
        <f>(0.5*'Formulas and Lists'!$B$8)*X10</f>
        <v>12.5</v>
      </c>
      <c r="Y27" s="349">
        <f>(0.5*'Formulas and Lists'!$B$9)*Y10</f>
        <v>0</v>
      </c>
      <c r="AC27" s="127"/>
      <c r="AE27" s="148"/>
      <c r="AH27" s="149" t="s">
        <v>253</v>
      </c>
      <c r="AI27" s="150">
        <f>'5a. Est. Wat. Save - Indoor'!L29/365</f>
        <v>0</v>
      </c>
      <c r="AN27" s="127"/>
      <c r="BA27" s="72"/>
      <c r="BB27" s="72"/>
      <c r="BC27" s="72"/>
      <c r="BD27" s="72"/>
      <c r="BE27" s="72"/>
      <c r="BF27" s="72"/>
      <c r="BG27" s="72"/>
      <c r="BH27" s="72"/>
      <c r="BI27" s="71"/>
      <c r="BJ27" s="71"/>
      <c r="BK27" s="71"/>
      <c r="BL27" s="71"/>
      <c r="BM27" s="71"/>
      <c r="BN27" s="71"/>
      <c r="BO27" s="71"/>
      <c r="BP27" s="71"/>
      <c r="BQ27" s="71"/>
      <c r="BR27" s="71"/>
      <c r="BS27" s="71"/>
      <c r="BT27" s="71"/>
      <c r="BU27" s="71"/>
      <c r="BV27" s="71"/>
      <c r="BW27" s="71"/>
    </row>
    <row r="28" spans="1:75" ht="18.75" x14ac:dyDescent="0.25">
      <c r="B28"/>
      <c r="C28"/>
      <c r="D28" s="409"/>
      <c r="E28" s="409"/>
      <c r="F28" s="409"/>
      <c r="G28" s="409"/>
      <c r="H28" s="409"/>
      <c r="I28" s="409"/>
      <c r="K28" s="315" t="s">
        <v>422</v>
      </c>
      <c r="L28" s="322">
        <f t="shared" ref="L28:L33" si="5">P8-P19</f>
        <v>0</v>
      </c>
      <c r="O28" s="315" t="s">
        <v>422</v>
      </c>
      <c r="P28" s="322">
        <f t="shared" si="4"/>
        <v>0</v>
      </c>
      <c r="R28" s="127"/>
      <c r="S28" s="127"/>
      <c r="U28" s="343"/>
      <c r="V28" s="349" t="s">
        <v>423</v>
      </c>
      <c r="W28" s="349">
        <f>(0.5*'Formulas and Lists'!$B$7)*W11</f>
        <v>18</v>
      </c>
      <c r="X28" s="349">
        <f>(0.5*'Formulas and Lists'!$B$8)*X11</f>
        <v>12.5</v>
      </c>
      <c r="Y28" s="349">
        <f>(0.5*'Formulas and Lists'!$B$9)*Y11</f>
        <v>0</v>
      </c>
      <c r="AC28" s="127"/>
      <c r="AE28" s="151"/>
      <c r="AN28" s="127"/>
      <c r="BA28" s="72"/>
      <c r="BB28" s="72"/>
      <c r="BC28" s="72"/>
      <c r="BD28" s="72"/>
      <c r="BE28" s="72"/>
      <c r="BF28" s="72"/>
      <c r="BG28" s="72"/>
      <c r="BH28" s="72"/>
      <c r="BI28" s="71"/>
      <c r="BJ28" s="71"/>
      <c r="BK28" s="71"/>
      <c r="BL28" s="71"/>
      <c r="BM28" s="71"/>
      <c r="BN28" s="71"/>
      <c r="BO28" s="71"/>
      <c r="BP28" s="71"/>
      <c r="BQ28" s="71"/>
      <c r="BR28" s="71"/>
      <c r="BS28" s="71"/>
      <c r="BT28" s="71"/>
      <c r="BU28" s="71"/>
      <c r="BV28" s="71"/>
      <c r="BW28" s="71"/>
    </row>
    <row r="29" spans="1:75" ht="19.5" thickBot="1" x14ac:dyDescent="0.3">
      <c r="B29"/>
      <c r="C29"/>
      <c r="D29" s="409"/>
      <c r="E29" s="409"/>
      <c r="F29" s="409"/>
      <c r="G29" s="409"/>
      <c r="H29" s="409"/>
      <c r="I29" s="409"/>
      <c r="K29" s="315" t="s">
        <v>424</v>
      </c>
      <c r="L29" s="322">
        <f>P9-P20</f>
        <v>0</v>
      </c>
      <c r="O29" s="315" t="s">
        <v>424</v>
      </c>
      <c r="P29" s="322">
        <f>R9-R20</f>
        <v>0</v>
      </c>
      <c r="R29" s="127"/>
      <c r="S29" s="127"/>
      <c r="U29" s="343" t="s">
        <v>234</v>
      </c>
      <c r="V29" s="349" t="s">
        <v>421</v>
      </c>
      <c r="W29" s="349">
        <f>(0.5*'Formulas and Lists'!$B$7)*W12</f>
        <v>0.60000000000000009</v>
      </c>
      <c r="X29" s="349">
        <f>(0.5*'Formulas and Lists'!$B$8)*X12</f>
        <v>0</v>
      </c>
      <c r="Y29" s="349">
        <f>(0.5*'Formulas and Lists'!$B$9)*Y12</f>
        <v>0</v>
      </c>
      <c r="AC29" s="127"/>
      <c r="AE29" s="151"/>
      <c r="AN29" s="127"/>
      <c r="BA29" s="72"/>
      <c r="BB29" s="72"/>
      <c r="BC29" s="72"/>
      <c r="BD29" s="72"/>
      <c r="BE29" s="72"/>
      <c r="BF29" s="72"/>
      <c r="BG29" s="72"/>
      <c r="BH29" s="72"/>
      <c r="BI29" s="71"/>
      <c r="BJ29" s="71"/>
      <c r="BK29" s="71"/>
      <c r="BL29" s="71"/>
      <c r="BM29" s="71"/>
      <c r="BN29" s="71"/>
      <c r="BO29" s="71"/>
      <c r="BP29" s="71"/>
      <c r="BQ29" s="71"/>
      <c r="BR29" s="71"/>
      <c r="BS29" s="71"/>
      <c r="BT29" s="71"/>
      <c r="BU29" s="71"/>
      <c r="BV29" s="71"/>
      <c r="BW29" s="71"/>
    </row>
    <row r="30" spans="1:75" ht="18.75" x14ac:dyDescent="0.25">
      <c r="B30"/>
      <c r="C30"/>
      <c r="D30" s="409"/>
      <c r="E30" s="409"/>
      <c r="F30" s="409"/>
      <c r="G30" s="409"/>
      <c r="H30" s="409"/>
      <c r="I30" s="409"/>
      <c r="K30" s="315" t="s">
        <v>234</v>
      </c>
      <c r="L30" s="322">
        <f t="shared" si="5"/>
        <v>0</v>
      </c>
      <c r="O30" s="315" t="s">
        <v>234</v>
      </c>
      <c r="P30" s="322">
        <f t="shared" si="4"/>
        <v>0</v>
      </c>
      <c r="R30" s="127"/>
      <c r="S30" s="127"/>
      <c r="U30" s="343"/>
      <c r="V30" s="349" t="s">
        <v>423</v>
      </c>
      <c r="W30" s="349">
        <f>(0.5*'Formulas and Lists'!$B$7)*W13</f>
        <v>0.60000000000000009</v>
      </c>
      <c r="X30" s="349">
        <f>(0.5*'Formulas and Lists'!$B$8)*X13</f>
        <v>0</v>
      </c>
      <c r="Y30" s="349">
        <f>(0.5*'Formulas and Lists'!$B$9)*Y13</f>
        <v>0</v>
      </c>
      <c r="AE30" s="151"/>
      <c r="AG30" s="152"/>
      <c r="AH30" s="153"/>
      <c r="AI30" s="153"/>
      <c r="AJ30" s="153"/>
      <c r="AK30" s="154"/>
      <c r="AN30" s="127"/>
      <c r="AO30" s="155"/>
      <c r="AP30" s="156" t="s">
        <v>254</v>
      </c>
      <c r="AQ30" s="157"/>
      <c r="BA30" s="72"/>
      <c r="BB30" s="72"/>
      <c r="BC30" s="72"/>
      <c r="BD30" s="72"/>
      <c r="BE30" s="72"/>
      <c r="BF30" s="72"/>
      <c r="BG30" s="72"/>
      <c r="BH30" s="72"/>
      <c r="BI30" s="71"/>
      <c r="BJ30" s="71"/>
      <c r="BK30" s="71"/>
      <c r="BL30" s="71"/>
      <c r="BM30" s="71"/>
      <c r="BN30" s="71"/>
      <c r="BO30" s="71"/>
      <c r="BP30" s="71"/>
      <c r="BQ30" s="71"/>
      <c r="BR30" s="71"/>
      <c r="BS30" s="71"/>
      <c r="BT30" s="71"/>
      <c r="BU30" s="71"/>
      <c r="BV30" s="71"/>
      <c r="BW30" s="71"/>
    </row>
    <row r="31" spans="1:75" ht="18.75" x14ac:dyDescent="0.25">
      <c r="E31" s="409"/>
      <c r="F31" s="409"/>
      <c r="G31" s="409"/>
      <c r="H31" s="409"/>
      <c r="I31" s="409"/>
      <c r="K31" s="315" t="s">
        <v>425</v>
      </c>
      <c r="L31" s="322">
        <f t="shared" si="5"/>
        <v>0</v>
      </c>
      <c r="O31" s="315" t="s">
        <v>425</v>
      </c>
      <c r="P31" s="322">
        <f t="shared" si="4"/>
        <v>0</v>
      </c>
      <c r="R31" s="127"/>
      <c r="S31" s="127"/>
      <c r="U31" s="343" t="s">
        <v>425</v>
      </c>
      <c r="V31" s="349" t="s">
        <v>421</v>
      </c>
      <c r="W31" s="349">
        <f>(0.5*'Formulas and Lists'!$B$7)*W14</f>
        <v>6</v>
      </c>
      <c r="X31" s="349">
        <f>(0.5*'Formulas and Lists'!$B$8)*X14</f>
        <v>0</v>
      </c>
      <c r="Y31" s="349">
        <f>(0.5*'Formulas and Lists'!$B$9)*Y14</f>
        <v>0</v>
      </c>
      <c r="AE31" s="151"/>
      <c r="AF31" s="158" t="s">
        <v>255</v>
      </c>
      <c r="AG31" s="159" t="s">
        <v>256</v>
      </c>
      <c r="AH31" s="160"/>
      <c r="AI31" s="130" t="s">
        <v>257</v>
      </c>
      <c r="AJ31" s="130" t="s">
        <v>257</v>
      </c>
      <c r="AK31" s="161" t="s">
        <v>258</v>
      </c>
      <c r="AN31" s="127"/>
      <c r="AO31" s="162"/>
      <c r="AP31" s="163" t="s">
        <v>259</v>
      </c>
      <c r="AQ31" s="164">
        <f>AK33-AK49</f>
        <v>0</v>
      </c>
      <c r="BA31" s="72"/>
      <c r="BB31" s="72"/>
      <c r="BC31" s="72"/>
      <c r="BD31" s="72"/>
      <c r="BE31" s="72"/>
      <c r="BF31" s="72"/>
      <c r="BG31" s="72"/>
      <c r="BH31" s="72"/>
      <c r="BI31" s="71"/>
      <c r="BJ31" s="71"/>
      <c r="BK31" s="71"/>
      <c r="BL31" s="71"/>
      <c r="BM31" s="71"/>
      <c r="BN31" s="71"/>
      <c r="BO31" s="71"/>
      <c r="BP31" s="71"/>
      <c r="BQ31" s="71"/>
      <c r="BR31" s="71"/>
      <c r="BS31" s="71"/>
      <c r="BT31" s="71"/>
      <c r="BU31" s="71"/>
      <c r="BV31" s="71"/>
      <c r="BW31" s="71"/>
    </row>
    <row r="32" spans="1:75" ht="18.75" x14ac:dyDescent="0.25">
      <c r="E32" s="409"/>
      <c r="F32" s="409"/>
      <c r="G32" s="409"/>
      <c r="H32" s="409"/>
      <c r="I32" s="409"/>
      <c r="K32" s="315" t="s">
        <v>238</v>
      </c>
      <c r="L32" s="322">
        <f t="shared" si="5"/>
        <v>0</v>
      </c>
      <c r="O32" s="315" t="s">
        <v>238</v>
      </c>
      <c r="P32" s="322">
        <f t="shared" si="4"/>
        <v>0</v>
      </c>
      <c r="R32" s="127"/>
      <c r="S32" s="127"/>
      <c r="U32" s="343"/>
      <c r="V32" s="349" t="s">
        <v>423</v>
      </c>
      <c r="W32" s="349">
        <f>(0.5*'Formulas and Lists'!$B$7)*W15</f>
        <v>6</v>
      </c>
      <c r="X32" s="349">
        <f>(0.5*'Formulas and Lists'!$B$8)*X15</f>
        <v>0</v>
      </c>
      <c r="Y32" s="349">
        <f>(0.5*'Formulas and Lists'!$B$9)*Y15</f>
        <v>0</v>
      </c>
      <c r="AE32" s="151"/>
      <c r="AF32" s="136" t="s">
        <v>247</v>
      </c>
      <c r="AG32" s="165" t="s">
        <v>260</v>
      </c>
      <c r="AH32" s="166" t="s">
        <v>261</v>
      </c>
      <c r="AI32" s="166" t="s">
        <v>262</v>
      </c>
      <c r="AJ32" s="167" t="s">
        <v>263</v>
      </c>
      <c r="AK32" s="136" t="s">
        <v>264</v>
      </c>
      <c r="AN32" s="127"/>
      <c r="AO32" s="162"/>
      <c r="AP32" s="168" t="s">
        <v>265</v>
      </c>
      <c r="AQ32" s="164">
        <f>AK34-AK50</f>
        <v>0</v>
      </c>
      <c r="BA32" s="72"/>
      <c r="BB32" s="72"/>
      <c r="BC32" s="72"/>
      <c r="BD32" s="72"/>
      <c r="BE32" s="72"/>
      <c r="BF32" s="72"/>
      <c r="BG32" s="72"/>
      <c r="BH32" s="72"/>
      <c r="BI32" s="71"/>
      <c r="BJ32" s="71"/>
      <c r="BK32" s="71"/>
      <c r="BL32" s="71"/>
      <c r="BM32" s="71"/>
      <c r="BN32" s="71"/>
      <c r="BO32" s="71"/>
      <c r="BP32" s="71"/>
      <c r="BQ32" s="71"/>
      <c r="BR32" s="71"/>
      <c r="BS32" s="71"/>
      <c r="BT32" s="71"/>
      <c r="BU32" s="71"/>
      <c r="BV32" s="71"/>
      <c r="BW32" s="71"/>
    </row>
    <row r="33" spans="5:75" ht="18.75" x14ac:dyDescent="0.25">
      <c r="E33" s="409"/>
      <c r="F33" s="409"/>
      <c r="G33" s="409"/>
      <c r="H33" s="409"/>
      <c r="I33" s="409"/>
      <c r="K33" s="317" t="s">
        <v>239</v>
      </c>
      <c r="L33" s="323">
        <f t="shared" si="5"/>
        <v>0</v>
      </c>
      <c r="O33" s="317" t="s">
        <v>239</v>
      </c>
      <c r="P33" s="323">
        <f t="shared" si="4"/>
        <v>0</v>
      </c>
      <c r="R33" s="127"/>
      <c r="S33" s="127"/>
      <c r="AE33" s="151"/>
      <c r="AF33" s="139">
        <f t="shared" ref="AF33:AF42" si="6">AN15</f>
        <v>25</v>
      </c>
      <c r="AG33" s="169">
        <f>'5a. Est. Wat. Save - Indoor'!$E$11</f>
        <v>2.64</v>
      </c>
      <c r="AH33" s="170">
        <f>'5a. Est. Wat. Save - Indoor'!$E$12</f>
        <v>0</v>
      </c>
      <c r="AI33" s="170">
        <f>('5a. Est. Wat. Save - Indoor'!G19)*AL15*AG33*AH33</f>
        <v>0</v>
      </c>
      <c r="AJ33" s="170">
        <f>AI33*AO48</f>
        <v>0</v>
      </c>
      <c r="AK33" s="171">
        <f t="shared" ref="AK33:AK42" si="7">AJ33*AF33</f>
        <v>0</v>
      </c>
      <c r="AN33" s="127"/>
      <c r="AO33" s="137" t="s">
        <v>266</v>
      </c>
      <c r="AP33" s="168" t="s">
        <v>267</v>
      </c>
      <c r="AQ33" s="164">
        <f>AK35-AK51</f>
        <v>0</v>
      </c>
      <c r="BA33" s="72"/>
      <c r="BB33" s="72"/>
      <c r="BC33" s="72"/>
      <c r="BD33" s="72"/>
      <c r="BE33" s="72"/>
      <c r="BF33" s="72"/>
      <c r="BG33" s="72"/>
      <c r="BH33" s="72"/>
      <c r="BI33" s="71"/>
      <c r="BJ33" s="71"/>
      <c r="BK33" s="71"/>
      <c r="BL33" s="71"/>
      <c r="BM33" s="71"/>
      <c r="BN33" s="71"/>
      <c r="BO33" s="71"/>
      <c r="BP33" s="71"/>
      <c r="BQ33" s="71"/>
      <c r="BR33" s="71"/>
      <c r="BS33" s="71"/>
      <c r="BT33" s="71"/>
      <c r="BU33" s="71"/>
      <c r="BV33" s="71"/>
      <c r="BW33" s="71"/>
    </row>
    <row r="34" spans="5:75" ht="18.75" x14ac:dyDescent="0.25">
      <c r="E34" s="409"/>
      <c r="F34" s="409"/>
      <c r="G34" s="409"/>
      <c r="H34" s="409"/>
      <c r="I34" s="409"/>
      <c r="K34" s="315" t="s">
        <v>434</v>
      </c>
      <c r="L34" s="322">
        <f>SUM(L27:L33)</f>
        <v>0</v>
      </c>
      <c r="M34" s="129"/>
      <c r="O34" s="315" t="s">
        <v>434</v>
      </c>
      <c r="P34" s="322">
        <f>SUM(P27:P33)</f>
        <v>0</v>
      </c>
      <c r="S34" s="127"/>
      <c r="AE34" s="151"/>
      <c r="AF34" s="139">
        <f t="shared" si="6"/>
        <v>8</v>
      </c>
      <c r="AG34" s="169">
        <f>'5a. Est. Wat. Save - Indoor'!$E$11</f>
        <v>2.64</v>
      </c>
      <c r="AH34" s="170">
        <f>'5a. Est. Wat. Save - Indoor'!$E$12</f>
        <v>0</v>
      </c>
      <c r="AI34" s="170">
        <f>('5a. Est. Wat. Save - Indoor'!G20*0.67)*AL16*AG34*AH34</f>
        <v>0</v>
      </c>
      <c r="AJ34" s="170">
        <f>AI34*AO48</f>
        <v>0</v>
      </c>
      <c r="AK34" s="171">
        <f t="shared" si="7"/>
        <v>0</v>
      </c>
      <c r="AN34" s="127"/>
      <c r="AO34" s="137" t="s">
        <v>236</v>
      </c>
      <c r="AP34" s="168" t="s">
        <v>267</v>
      </c>
      <c r="AQ34" s="164">
        <f>(AK36-AK52)*0.5</f>
        <v>0</v>
      </c>
      <c r="BA34" s="72"/>
      <c r="BB34" s="72"/>
      <c r="BC34" s="72"/>
      <c r="BD34" s="72"/>
      <c r="BE34" s="72"/>
      <c r="BF34" s="72"/>
      <c r="BG34" s="72"/>
      <c r="BH34" s="72"/>
      <c r="BI34" s="71"/>
      <c r="BJ34" s="71"/>
      <c r="BK34" s="71"/>
      <c r="BL34" s="71"/>
      <c r="BM34" s="71"/>
      <c r="BN34" s="71"/>
      <c r="BO34" s="71"/>
      <c r="BP34" s="71"/>
      <c r="BQ34" s="71"/>
      <c r="BR34" s="71"/>
      <c r="BS34" s="71"/>
      <c r="BT34" s="71"/>
      <c r="BU34" s="71"/>
      <c r="BV34" s="71"/>
      <c r="BW34" s="71"/>
    </row>
    <row r="35" spans="5:75" ht="18.75" x14ac:dyDescent="0.25">
      <c r="E35" s="409"/>
      <c r="F35" s="409"/>
      <c r="G35" s="409"/>
      <c r="H35" s="409"/>
      <c r="I35" s="409"/>
      <c r="K35" s="127"/>
      <c r="M35" s="129"/>
      <c r="Q35" s="320"/>
      <c r="S35" s="127"/>
      <c r="AE35" s="151"/>
      <c r="AF35" s="139">
        <f t="shared" si="6"/>
        <v>8</v>
      </c>
      <c r="AG35" s="169">
        <f>'5a. Est. Wat. Save - Indoor'!$E$11</f>
        <v>2.64</v>
      </c>
      <c r="AH35" s="170">
        <f>'5a. Est. Wat. Save - Indoor'!$E$12</f>
        <v>0</v>
      </c>
      <c r="AI35" s="170">
        <f>('5a. Est. Wat. Save - Indoor'!G21*0.67)*AL17*AG35*AH35</f>
        <v>0</v>
      </c>
      <c r="AJ35" s="170">
        <f>AI35*AO48</f>
        <v>0</v>
      </c>
      <c r="AK35" s="171">
        <f t="shared" si="7"/>
        <v>0</v>
      </c>
      <c r="AN35" s="127"/>
      <c r="AO35" s="162"/>
      <c r="AP35" s="163" t="s">
        <v>268</v>
      </c>
      <c r="AQ35" s="164">
        <f t="shared" ref="AQ35:AQ40" si="8">AK37-AK53</f>
        <v>0</v>
      </c>
      <c r="BA35" s="72"/>
      <c r="BB35" s="72"/>
      <c r="BC35" s="72"/>
      <c r="BD35" s="72"/>
      <c r="BE35" s="72"/>
      <c r="BF35" s="72"/>
      <c r="BG35" s="72"/>
      <c r="BH35" s="72"/>
      <c r="BI35" s="71"/>
      <c r="BJ35" s="71"/>
      <c r="BK35" s="71"/>
      <c r="BL35" s="71"/>
      <c r="BM35" s="71"/>
      <c r="BN35" s="71"/>
      <c r="BO35" s="71"/>
      <c r="BP35" s="71"/>
      <c r="BQ35" s="71"/>
      <c r="BR35" s="71"/>
      <c r="BS35" s="71"/>
      <c r="BT35" s="71"/>
      <c r="BU35" s="71"/>
      <c r="BV35" s="71"/>
      <c r="BW35" s="71"/>
    </row>
    <row r="36" spans="5:75" ht="18.75" x14ac:dyDescent="0.25">
      <c r="E36" s="409"/>
      <c r="F36" s="409"/>
      <c r="G36" s="409"/>
      <c r="H36" s="409"/>
      <c r="I36" s="409"/>
      <c r="K36" s="127"/>
      <c r="M36" s="127"/>
      <c r="O36" s="127"/>
      <c r="Q36" s="127"/>
      <c r="S36" s="127"/>
      <c r="AE36" s="151"/>
      <c r="AF36" s="139">
        <f t="shared" si="6"/>
        <v>8</v>
      </c>
      <c r="AG36" s="169">
        <f>'5a. Est. Wat. Save - Indoor'!$E$11</f>
        <v>2.64</v>
      </c>
      <c r="AH36" s="170">
        <f>'5a. Est. Wat. Save - Indoor'!$E$12</f>
        <v>0</v>
      </c>
      <c r="AI36" s="170">
        <f>('5a. Est. Wat. Save - Indoor'!G22*0.67)*AL18*AG36*AH36</f>
        <v>0</v>
      </c>
      <c r="AJ36" s="170">
        <f>AI36*AO48</f>
        <v>0</v>
      </c>
      <c r="AK36" s="171">
        <f t="shared" si="7"/>
        <v>0</v>
      </c>
      <c r="AN36" s="127"/>
      <c r="AO36" s="162"/>
      <c r="AP36" s="163" t="s">
        <v>269</v>
      </c>
      <c r="AQ36" s="164">
        <f t="shared" si="8"/>
        <v>0</v>
      </c>
      <c r="BA36" s="72"/>
      <c r="BB36" s="72"/>
      <c r="BC36" s="72"/>
      <c r="BD36" s="72"/>
      <c r="BE36" s="72"/>
      <c r="BF36" s="72"/>
      <c r="BG36" s="72"/>
      <c r="BH36" s="72"/>
      <c r="BI36" s="71"/>
      <c r="BJ36" s="71"/>
      <c r="BK36" s="71"/>
      <c r="BL36" s="71"/>
      <c r="BM36" s="71"/>
      <c r="BN36" s="71"/>
      <c r="BO36" s="71"/>
      <c r="BP36" s="71"/>
      <c r="BQ36" s="71"/>
      <c r="BR36" s="71"/>
      <c r="BS36" s="71"/>
      <c r="BT36" s="71"/>
      <c r="BU36" s="71"/>
      <c r="BV36" s="71"/>
      <c r="BW36" s="71"/>
    </row>
    <row r="37" spans="5:75" ht="18.75" x14ac:dyDescent="0.25">
      <c r="E37" s="409"/>
      <c r="F37" s="409"/>
      <c r="G37" s="409"/>
      <c r="H37" s="409"/>
      <c r="I37" s="409"/>
      <c r="K37" s="127"/>
      <c r="M37" s="127"/>
      <c r="O37" s="127"/>
      <c r="Q37" s="127"/>
      <c r="S37" s="127"/>
      <c r="AE37" s="160"/>
      <c r="AF37" s="139">
        <f t="shared" si="6"/>
        <v>11</v>
      </c>
      <c r="AG37" s="169">
        <f>'5a. Est. Wat. Save - Indoor'!$E$11</f>
        <v>2.64</v>
      </c>
      <c r="AH37" s="170">
        <f>'5a. Est. Wat. Save - Indoor'!$E$12</f>
        <v>0</v>
      </c>
      <c r="AI37" s="170">
        <f>('5a. Est. Wat. Save - Indoor'!G23)*AL19*AG37*AH37</f>
        <v>0</v>
      </c>
      <c r="AJ37" s="170">
        <f>AI37*AO48</f>
        <v>0</v>
      </c>
      <c r="AK37" s="171">
        <f t="shared" si="7"/>
        <v>0</v>
      </c>
      <c r="AN37" s="127"/>
      <c r="AO37" s="162"/>
      <c r="AP37" s="163" t="e">
        <f>'5a. Est. Wat. Save - Indoor'!#REF!</f>
        <v>#REF!</v>
      </c>
      <c r="AQ37" s="164" t="e">
        <f t="shared" si="8"/>
        <v>#REF!</v>
      </c>
      <c r="BA37" s="72"/>
      <c r="BB37" s="72"/>
      <c r="BC37" s="72"/>
      <c r="BD37" s="72"/>
      <c r="BE37" s="72"/>
      <c r="BF37" s="72"/>
      <c r="BG37" s="72"/>
      <c r="BH37" s="72"/>
      <c r="BI37" s="71"/>
      <c r="BJ37" s="71"/>
      <c r="BK37" s="71"/>
      <c r="BL37" s="71"/>
      <c r="BM37" s="71"/>
      <c r="BN37" s="71"/>
      <c r="BO37" s="71"/>
      <c r="BP37" s="71"/>
      <c r="BQ37" s="71"/>
      <c r="BR37" s="71"/>
      <c r="BS37" s="71"/>
      <c r="BT37" s="71"/>
      <c r="BU37" s="71"/>
      <c r="BV37" s="71"/>
      <c r="BW37" s="71"/>
    </row>
    <row r="38" spans="5:75" ht="18.75" x14ac:dyDescent="0.25">
      <c r="E38" s="409"/>
      <c r="F38" s="409"/>
      <c r="G38" s="409"/>
      <c r="H38" s="409"/>
      <c r="I38" s="409"/>
      <c r="K38" s="127"/>
      <c r="M38" s="127"/>
      <c r="O38" s="127"/>
      <c r="Q38" s="127"/>
      <c r="S38" s="127"/>
      <c r="AE38" s="172" t="s">
        <v>270</v>
      </c>
      <c r="AF38" s="139">
        <f t="shared" si="6"/>
        <v>11</v>
      </c>
      <c r="AG38" s="169">
        <f>'5a. Est. Wat. Save - Indoor'!$E$11</f>
        <v>2.64</v>
      </c>
      <c r="AH38" s="170">
        <f>'5a. Est. Wat. Save - Indoor'!$E$12</f>
        <v>0</v>
      </c>
      <c r="AI38" s="170">
        <f>('5a. Est. Wat. Save - Indoor'!G24)*AL20*AG38*AH38</f>
        <v>0</v>
      </c>
      <c r="AJ38" s="170">
        <f>AI38*AO48</f>
        <v>0</v>
      </c>
      <c r="AK38" s="171">
        <f t="shared" si="7"/>
        <v>0</v>
      </c>
      <c r="AN38" s="127"/>
      <c r="AO38" s="162"/>
      <c r="AP38" s="163" t="str">
        <f>'5a. Est. Wat. Save - Indoor'!K25</f>
        <v>Commercial Toilet</v>
      </c>
      <c r="AQ38" s="164" t="e">
        <f>AK40-AK56</f>
        <v>#REF!</v>
      </c>
      <c r="BA38" s="72"/>
      <c r="BB38" s="72"/>
      <c r="BC38" s="72"/>
      <c r="BD38" s="72"/>
      <c r="BE38" s="72"/>
      <c r="BF38" s="72"/>
      <c r="BG38" s="72"/>
      <c r="BH38" s="72"/>
      <c r="BI38" s="71"/>
      <c r="BJ38" s="71"/>
      <c r="BK38" s="71"/>
      <c r="BL38" s="71"/>
      <c r="BM38" s="71"/>
      <c r="BN38" s="71"/>
      <c r="BO38" s="71"/>
      <c r="BP38" s="71"/>
      <c r="BQ38" s="71"/>
      <c r="BR38" s="71"/>
      <c r="BS38" s="71"/>
      <c r="BT38" s="71"/>
      <c r="BU38" s="71"/>
      <c r="BV38" s="71"/>
      <c r="BW38" s="71"/>
    </row>
    <row r="39" spans="5:75" ht="18.75" x14ac:dyDescent="0.25">
      <c r="E39" s="409"/>
      <c r="F39" s="409"/>
      <c r="G39" s="409"/>
      <c r="H39" s="409"/>
      <c r="I39" s="409"/>
      <c r="K39" s="127"/>
      <c r="M39" s="127"/>
      <c r="O39" s="127"/>
      <c r="Q39" s="127"/>
      <c r="S39" s="127"/>
      <c r="AE39" s="173"/>
      <c r="AF39" s="139">
        <f t="shared" si="6"/>
        <v>0</v>
      </c>
      <c r="AG39" s="169">
        <f>'5a. Est. Wat. Save - Indoor'!$E$11</f>
        <v>2.64</v>
      </c>
      <c r="AH39" s="170">
        <f>'5a. Est. Wat. Save - Indoor'!$E$12</f>
        <v>0</v>
      </c>
      <c r="AI39" s="170" t="e">
        <f>('5a. Est. Wat. Save - Indoor'!#REF!)*AL21*AG39*AH39</f>
        <v>#REF!</v>
      </c>
      <c r="AJ39" s="170" t="e">
        <f>AI39*AO48</f>
        <v>#REF!</v>
      </c>
      <c r="AK39" s="171" t="e">
        <f t="shared" si="7"/>
        <v>#REF!</v>
      </c>
      <c r="AN39" s="127"/>
      <c r="AO39" s="162"/>
      <c r="AP39" s="163" t="str">
        <f>'5a. Est. Wat. Save - Indoor'!K27</f>
        <v>Commercial Lav. Faucet</v>
      </c>
      <c r="AQ39" s="164" t="e">
        <f>AK41-AK57</f>
        <v>#REF!</v>
      </c>
      <c r="BA39" s="72"/>
      <c r="BB39" s="72"/>
      <c r="BC39" s="72"/>
      <c r="BD39" s="72"/>
      <c r="BE39" s="72"/>
      <c r="BF39" s="72"/>
      <c r="BG39" s="72"/>
      <c r="BH39" s="72"/>
      <c r="BI39" s="71"/>
      <c r="BJ39" s="71"/>
      <c r="BK39" s="71"/>
      <c r="BL39" s="71"/>
      <c r="BM39" s="71"/>
      <c r="BN39" s="71"/>
      <c r="BO39" s="71"/>
      <c r="BP39" s="71"/>
      <c r="BQ39" s="71"/>
      <c r="BR39" s="71"/>
      <c r="BS39" s="71"/>
      <c r="BT39" s="71"/>
      <c r="BU39" s="71"/>
      <c r="BV39" s="71"/>
      <c r="BW39" s="71"/>
    </row>
    <row r="40" spans="5:75" ht="19.5" thickBot="1" x14ac:dyDescent="0.3">
      <c r="E40" s="409"/>
      <c r="F40" s="409"/>
      <c r="G40" s="409"/>
      <c r="H40" s="409"/>
      <c r="I40" s="409"/>
      <c r="K40" s="127"/>
      <c r="M40" s="127"/>
      <c r="O40" s="127"/>
      <c r="Q40" s="127"/>
      <c r="S40" s="127"/>
      <c r="AE40" s="129"/>
      <c r="AF40" s="139">
        <f t="shared" si="6"/>
        <v>0</v>
      </c>
      <c r="AG40" s="169">
        <f>'5a. Est. Wat. Save - Indoor'!$E$11</f>
        <v>2.64</v>
      </c>
      <c r="AH40" s="170">
        <f>'5a. Est. Wat. Save - Indoor'!$E$12</f>
        <v>0</v>
      </c>
      <c r="AI40" s="170" t="e">
        <f>('5a. Est. Wat. Save - Indoor'!#REF!)*AL22*AG40*AH40</f>
        <v>#REF!</v>
      </c>
      <c r="AJ40" s="170" t="e">
        <f>AI40*AO48</f>
        <v>#REF!</v>
      </c>
      <c r="AK40" s="171" t="e">
        <f>AJ40*AF40</f>
        <v>#REF!</v>
      </c>
      <c r="AN40" s="127"/>
      <c r="AO40" s="174"/>
      <c r="AP40" s="175" t="e">
        <f>'5a. Est. Wat. Save - Indoor'!#REF!</f>
        <v>#REF!</v>
      </c>
      <c r="AQ40" s="164" t="e">
        <f t="shared" si="8"/>
        <v>#REF!</v>
      </c>
      <c r="BA40" s="72"/>
      <c r="BB40" s="72"/>
      <c r="BC40" s="72"/>
      <c r="BD40" s="72"/>
      <c r="BE40" s="72"/>
      <c r="BF40" s="72"/>
      <c r="BG40" s="72"/>
      <c r="BH40" s="72"/>
      <c r="BI40" s="71"/>
      <c r="BJ40" s="71"/>
      <c r="BK40" s="71"/>
      <c r="BL40" s="71"/>
      <c r="BM40" s="71"/>
      <c r="BN40" s="71"/>
      <c r="BO40" s="71"/>
      <c r="BP40" s="71"/>
      <c r="BQ40" s="71"/>
      <c r="BR40" s="71"/>
      <c r="BS40" s="71"/>
      <c r="BT40" s="71"/>
      <c r="BU40" s="71"/>
      <c r="BV40" s="71"/>
      <c r="BW40" s="71"/>
    </row>
    <row r="41" spans="5:75" ht="20.25" thickTop="1" thickBot="1" x14ac:dyDescent="0.3">
      <c r="E41" s="409"/>
      <c r="F41" s="409"/>
      <c r="G41" s="409"/>
      <c r="H41" s="409"/>
      <c r="I41" s="409"/>
      <c r="S41" s="127"/>
      <c r="AE41" s="129"/>
      <c r="AF41" s="139">
        <f t="shared" si="6"/>
        <v>0</v>
      </c>
      <c r="AG41" s="169">
        <f>'5a. Est. Wat. Save - Indoor'!$E$11</f>
        <v>2.64</v>
      </c>
      <c r="AH41" s="170">
        <f>'5a. Est. Wat. Save - Indoor'!$E$12</f>
        <v>0</v>
      </c>
      <c r="AI41" s="170" t="e">
        <f>('5a. Est. Wat. Save - Indoor'!#REF!)*AL23*AG41*AH41</f>
        <v>#REF!</v>
      </c>
      <c r="AJ41" s="170" t="e">
        <f>AI41*AO48</f>
        <v>#REF!</v>
      </c>
      <c r="AK41" s="171" t="e">
        <f>AJ41*AF41</f>
        <v>#REF!</v>
      </c>
      <c r="AN41" s="127"/>
      <c r="AO41" s="176"/>
      <c r="AP41" s="149" t="s">
        <v>271</v>
      </c>
      <c r="AQ41" s="177">
        <f>SUM(AQ31:AQ36)</f>
        <v>0</v>
      </c>
      <c r="BA41" s="72"/>
      <c r="BB41" s="72"/>
      <c r="BC41" s="72"/>
      <c r="BD41" s="72"/>
      <c r="BE41" s="72"/>
      <c r="BF41" s="72"/>
      <c r="BG41" s="72"/>
      <c r="BH41" s="72"/>
      <c r="BI41" s="71"/>
      <c r="BJ41" s="71"/>
      <c r="BK41" s="71"/>
      <c r="BL41" s="71"/>
      <c r="BM41" s="71"/>
      <c r="BN41" s="71"/>
      <c r="BO41" s="71"/>
      <c r="BP41" s="71"/>
      <c r="BQ41" s="71"/>
      <c r="BR41" s="71"/>
      <c r="BS41" s="71"/>
      <c r="BT41" s="71"/>
      <c r="BU41" s="71"/>
      <c r="BV41" s="71"/>
      <c r="BW41" s="71"/>
    </row>
    <row r="42" spans="5:75" ht="19.5" thickBot="1" x14ac:dyDescent="0.3">
      <c r="E42" s="409"/>
      <c r="F42" s="409"/>
      <c r="G42" s="409"/>
      <c r="H42" s="409"/>
      <c r="I42" s="409"/>
      <c r="AE42" s="129"/>
      <c r="AF42" s="139">
        <f t="shared" si="6"/>
        <v>0</v>
      </c>
      <c r="AG42" s="169">
        <f>'5a. Est. Wat. Save - Indoor'!$E$11</f>
        <v>2.64</v>
      </c>
      <c r="AH42" s="170">
        <f>'5a. Est. Wat. Save - Indoor'!$E$12</f>
        <v>0</v>
      </c>
      <c r="AI42" s="170" t="e">
        <f>(#REF!)*AL24*AG42*AH42</f>
        <v>#REF!</v>
      </c>
      <c r="AJ42" s="170" t="e">
        <f>AI42*AO48</f>
        <v>#REF!</v>
      </c>
      <c r="AK42" s="171" t="e">
        <f t="shared" si="7"/>
        <v>#REF!</v>
      </c>
      <c r="AN42" s="127"/>
      <c r="AO42" s="176"/>
      <c r="AP42" s="178" t="s">
        <v>243</v>
      </c>
      <c r="AQ42" s="179">
        <f>AQ41/1000000</f>
        <v>0</v>
      </c>
      <c r="BA42" s="72"/>
      <c r="BB42" s="72"/>
      <c r="BC42" s="72"/>
      <c r="BD42" s="72"/>
      <c r="BE42" s="72"/>
      <c r="BF42" s="72"/>
      <c r="BG42" s="72"/>
      <c r="BH42" s="72"/>
      <c r="BI42" s="71"/>
      <c r="BJ42" s="71"/>
      <c r="BK42" s="71"/>
      <c r="BL42" s="71"/>
      <c r="BM42" s="71"/>
      <c r="BN42" s="71"/>
      <c r="BO42" s="71"/>
      <c r="BP42" s="71"/>
      <c r="BQ42" s="71"/>
      <c r="BR42" s="71"/>
      <c r="BS42" s="71"/>
      <c r="BT42" s="71"/>
      <c r="BU42" s="71"/>
      <c r="BV42" s="71"/>
      <c r="BW42" s="71"/>
    </row>
    <row r="43" spans="5:75" ht="19.5" thickBot="1" x14ac:dyDescent="0.3">
      <c r="E43" s="409"/>
      <c r="F43" s="409"/>
      <c r="G43" s="409"/>
      <c r="H43" s="409"/>
      <c r="I43" s="409"/>
      <c r="AE43" s="129"/>
      <c r="AG43" s="180"/>
      <c r="AH43" s="181"/>
      <c r="AI43" s="182"/>
      <c r="AJ43" s="182" t="e">
        <f>SUM(AJ33:AJ42)</f>
        <v>#REF!</v>
      </c>
      <c r="AK43" s="183" t="e">
        <f>SUM(AK33:AK42)</f>
        <v>#REF!</v>
      </c>
      <c r="AN43" s="127"/>
      <c r="BA43" s="72"/>
      <c r="BB43" s="72"/>
      <c r="BC43" s="72"/>
      <c r="BD43" s="72"/>
      <c r="BE43" s="72"/>
      <c r="BF43" s="72"/>
      <c r="BG43" s="72"/>
      <c r="BH43" s="72"/>
      <c r="BI43" s="71"/>
      <c r="BJ43" s="71"/>
      <c r="BK43" s="71"/>
      <c r="BL43" s="71"/>
      <c r="BM43" s="71"/>
      <c r="BN43" s="71"/>
      <c r="BO43" s="71"/>
      <c r="BP43" s="71"/>
      <c r="BQ43" s="71"/>
      <c r="BR43" s="71"/>
      <c r="BS43" s="71"/>
      <c r="BT43" s="71"/>
      <c r="BU43" s="71"/>
      <c r="BV43" s="71"/>
      <c r="BW43" s="71"/>
    </row>
    <row r="44" spans="5:75" ht="18.75" x14ac:dyDescent="0.25">
      <c r="E44" s="414"/>
      <c r="F44" s="414"/>
      <c r="G44" s="414"/>
      <c r="H44" s="414"/>
      <c r="I44" s="414"/>
      <c r="S44" s="127"/>
      <c r="AC44" s="127"/>
      <c r="AE44" s="129"/>
      <c r="AN44" s="127"/>
      <c r="BA44" s="72"/>
      <c r="BB44" s="72"/>
      <c r="BC44" s="72"/>
      <c r="BD44" s="72"/>
      <c r="BE44" s="72"/>
      <c r="BF44" s="72"/>
      <c r="BG44" s="72"/>
      <c r="BH44" s="72"/>
      <c r="BI44" s="71"/>
      <c r="BJ44" s="71"/>
      <c r="BK44" s="71"/>
      <c r="BL44" s="71"/>
      <c r="BM44" s="71"/>
      <c r="BN44" s="71"/>
      <c r="BO44" s="71"/>
      <c r="BP44" s="71"/>
      <c r="BQ44" s="71"/>
      <c r="BR44" s="71"/>
      <c r="BS44" s="71"/>
      <c r="BT44" s="71"/>
      <c r="BU44" s="71"/>
      <c r="BV44" s="71"/>
      <c r="BW44" s="71"/>
    </row>
    <row r="45" spans="5:75" ht="19.5" thickBot="1" x14ac:dyDescent="0.3">
      <c r="E45" s="414"/>
      <c r="F45" s="414"/>
      <c r="G45" s="414"/>
      <c r="H45" s="414"/>
      <c r="I45" s="414"/>
      <c r="S45" s="127"/>
      <c r="AC45" s="127"/>
      <c r="AE45" s="129"/>
      <c r="AN45" s="127"/>
      <c r="BA45" s="72"/>
      <c r="BB45" s="72"/>
      <c r="BC45" s="72"/>
      <c r="BD45" s="72"/>
      <c r="BE45" s="72"/>
      <c r="BF45" s="72"/>
      <c r="BG45" s="72"/>
      <c r="BH45" s="72"/>
      <c r="BI45" s="71"/>
      <c r="BJ45" s="71"/>
      <c r="BK45" s="71"/>
      <c r="BL45" s="71"/>
      <c r="BM45" s="71"/>
      <c r="BN45" s="71"/>
      <c r="BO45" s="71"/>
      <c r="BP45" s="71"/>
      <c r="BQ45" s="71"/>
      <c r="BR45" s="71"/>
      <c r="BS45" s="71"/>
      <c r="BT45" s="71"/>
      <c r="BU45" s="71"/>
      <c r="BV45" s="71"/>
      <c r="BW45" s="71"/>
    </row>
    <row r="46" spans="5:75" ht="18.75" x14ac:dyDescent="0.25">
      <c r="E46" s="414"/>
      <c r="F46" s="414"/>
      <c r="G46" s="414"/>
      <c r="H46" s="414"/>
      <c r="I46" s="414"/>
      <c r="S46" s="127"/>
      <c r="AC46" s="127"/>
      <c r="AE46" s="129"/>
      <c r="AG46" s="184"/>
      <c r="AH46" s="185"/>
      <c r="AI46" s="153"/>
      <c r="AJ46" s="153"/>
      <c r="AK46" s="186" t="s">
        <v>258</v>
      </c>
      <c r="AN46" s="127"/>
      <c r="BA46" s="72"/>
      <c r="BB46" s="72"/>
      <c r="BC46" s="72"/>
      <c r="BD46" s="72"/>
      <c r="BE46" s="72"/>
      <c r="BF46" s="72"/>
      <c r="BG46" s="72"/>
      <c r="BH46" s="72"/>
      <c r="BI46" s="71"/>
      <c r="BJ46" s="71"/>
      <c r="BK46" s="71"/>
      <c r="BL46" s="71"/>
      <c r="BM46" s="71"/>
      <c r="BN46" s="71"/>
      <c r="BO46" s="71"/>
      <c r="BP46" s="71"/>
      <c r="BQ46" s="71"/>
      <c r="BR46" s="71"/>
      <c r="BS46" s="71"/>
      <c r="BT46" s="71"/>
      <c r="BU46" s="71"/>
      <c r="BV46" s="71"/>
      <c r="BW46" s="71"/>
    </row>
    <row r="47" spans="5:75" ht="19.5" thickBot="1" x14ac:dyDescent="0.3">
      <c r="E47" s="414"/>
      <c r="F47" s="414"/>
      <c r="G47" s="414"/>
      <c r="H47" s="414"/>
      <c r="I47" s="414"/>
      <c r="S47" s="127"/>
      <c r="AC47" s="127"/>
      <c r="AE47" s="129"/>
      <c r="AG47" s="159" t="s">
        <v>256</v>
      </c>
      <c r="AH47" s="187"/>
      <c r="AI47" s="130" t="s">
        <v>257</v>
      </c>
      <c r="AJ47" s="130" t="s">
        <v>257</v>
      </c>
      <c r="AK47" s="130" t="s">
        <v>257</v>
      </c>
      <c r="AN47" s="127"/>
      <c r="BA47" s="72"/>
      <c r="BB47" s="72"/>
      <c r="BC47" s="72"/>
      <c r="BD47" s="72"/>
      <c r="BE47" s="72"/>
      <c r="BF47" s="72"/>
      <c r="BG47" s="72"/>
      <c r="BH47" s="72"/>
      <c r="BI47" s="71"/>
      <c r="BJ47" s="71"/>
      <c r="BK47" s="71"/>
      <c r="BL47" s="71"/>
      <c r="BM47" s="71"/>
      <c r="BN47" s="71"/>
      <c r="BO47" s="71"/>
      <c r="BP47" s="71"/>
      <c r="BQ47" s="71"/>
      <c r="BR47" s="71"/>
      <c r="BS47" s="71"/>
      <c r="BT47" s="71"/>
      <c r="BU47" s="71"/>
      <c r="BV47" s="71"/>
      <c r="BW47" s="71"/>
    </row>
    <row r="48" spans="5:75" ht="19.5" thickBot="1" x14ac:dyDescent="0.3">
      <c r="E48" s="414"/>
      <c r="F48" s="414"/>
      <c r="G48" s="414"/>
      <c r="H48" s="414"/>
      <c r="I48" s="414"/>
      <c r="S48" s="127"/>
      <c r="AC48" s="127"/>
      <c r="AE48" s="129"/>
      <c r="AG48" s="165" t="s">
        <v>260</v>
      </c>
      <c r="AH48" s="188" t="s">
        <v>261</v>
      </c>
      <c r="AI48" s="166" t="s">
        <v>262</v>
      </c>
      <c r="AJ48" s="167" t="s">
        <v>263</v>
      </c>
      <c r="AK48" s="136" t="s">
        <v>264</v>
      </c>
      <c r="AM48" s="189"/>
      <c r="AN48" s="190" t="s">
        <v>272</v>
      </c>
      <c r="AO48" s="191">
        <v>365</v>
      </c>
      <c r="BA48" s="72"/>
      <c r="BB48" s="72"/>
      <c r="BC48" s="72"/>
      <c r="BD48" s="72"/>
      <c r="BE48" s="72"/>
      <c r="BF48" s="72"/>
      <c r="BG48" s="72"/>
      <c r="BH48" s="72"/>
      <c r="BI48" s="71"/>
      <c r="BJ48" s="71"/>
      <c r="BK48" s="71"/>
      <c r="BL48" s="71"/>
      <c r="BM48" s="71"/>
      <c r="BN48" s="71"/>
      <c r="BO48" s="71"/>
      <c r="BP48" s="71"/>
      <c r="BQ48" s="71"/>
      <c r="BR48" s="71"/>
      <c r="BS48" s="71"/>
      <c r="BT48" s="71"/>
      <c r="BU48" s="71"/>
      <c r="BV48" s="71"/>
      <c r="BW48" s="71"/>
    </row>
    <row r="49" spans="2:75" ht="18.75" x14ac:dyDescent="0.25">
      <c r="E49" s="409"/>
      <c r="F49" s="409"/>
      <c r="G49" s="409"/>
      <c r="H49" s="409"/>
      <c r="I49" s="409"/>
      <c r="AC49" s="127"/>
      <c r="AE49" s="129"/>
      <c r="AG49" s="192">
        <f>'5a. Est. Wat. Save - Indoor'!$E$11</f>
        <v>2.64</v>
      </c>
      <c r="AH49" s="192">
        <f>'5a. Est. Wat. Save - Indoor'!$E$12</f>
        <v>0</v>
      </c>
      <c r="AI49" s="192">
        <f>('5a. Est. Wat. Save - Indoor'!H19)*AM15*AG49*AH49</f>
        <v>0</v>
      </c>
      <c r="AJ49" s="192">
        <f>AI49*AO48</f>
        <v>0</v>
      </c>
      <c r="AK49" s="193">
        <f t="shared" ref="AK49:AK58" si="9">AJ49*AN15</f>
        <v>0</v>
      </c>
      <c r="AN49" s="127"/>
      <c r="BA49" s="72"/>
      <c r="BB49" s="72"/>
      <c r="BC49" s="72"/>
      <c r="BD49" s="72"/>
      <c r="BE49" s="72"/>
      <c r="BF49" s="72"/>
      <c r="BG49" s="72"/>
      <c r="BH49" s="72"/>
      <c r="BI49" s="71"/>
      <c r="BJ49" s="71"/>
      <c r="BK49" s="71"/>
      <c r="BL49" s="71"/>
      <c r="BM49" s="71"/>
      <c r="BN49" s="71"/>
      <c r="BO49" s="71"/>
      <c r="BP49" s="71"/>
      <c r="BQ49" s="71"/>
      <c r="BR49" s="71"/>
      <c r="BS49" s="71"/>
      <c r="BT49" s="71"/>
      <c r="BU49" s="71"/>
      <c r="BV49" s="71"/>
      <c r="BW49" s="71"/>
    </row>
    <row r="50" spans="2:75" ht="18.75" x14ac:dyDescent="0.25">
      <c r="E50" s="409"/>
      <c r="F50" s="409"/>
      <c r="G50" s="409"/>
      <c r="H50" s="409"/>
      <c r="I50" s="409"/>
      <c r="AC50" s="127"/>
      <c r="AE50" s="129"/>
      <c r="AG50" s="192">
        <f>'5a. Est. Wat. Save - Indoor'!$E$11</f>
        <v>2.64</v>
      </c>
      <c r="AH50" s="192">
        <f>'5a. Est. Wat. Save - Indoor'!$E$12</f>
        <v>0</v>
      </c>
      <c r="AI50" s="192">
        <f>('5a. Est. Wat. Save - Indoor'!H20*0.67)*AM16*AG50*AH50</f>
        <v>0</v>
      </c>
      <c r="AJ50" s="192">
        <f>AI50*AO48</f>
        <v>0</v>
      </c>
      <c r="AK50" s="193">
        <f t="shared" si="9"/>
        <v>0</v>
      </c>
      <c r="AN50" s="127"/>
      <c r="BA50" s="72"/>
      <c r="BB50" s="72"/>
      <c r="BC50" s="72"/>
      <c r="BD50" s="72"/>
      <c r="BE50" s="72"/>
      <c r="BF50" s="72"/>
      <c r="BG50" s="72"/>
      <c r="BH50" s="72"/>
      <c r="BI50" s="71"/>
      <c r="BJ50" s="71"/>
      <c r="BK50" s="71"/>
      <c r="BL50" s="71"/>
      <c r="BM50" s="71"/>
      <c r="BN50" s="71"/>
      <c r="BO50" s="71"/>
      <c r="BP50" s="71"/>
      <c r="BQ50" s="71"/>
      <c r="BR50" s="71"/>
      <c r="BS50" s="71"/>
      <c r="BT50" s="71"/>
      <c r="BU50" s="71"/>
      <c r="BV50" s="71"/>
      <c r="BW50" s="71"/>
    </row>
    <row r="51" spans="2:75" ht="18.75" x14ac:dyDescent="0.25">
      <c r="B51"/>
      <c r="C51"/>
      <c r="D51" s="409"/>
      <c r="E51" s="409"/>
      <c r="F51" s="409"/>
      <c r="G51" s="409"/>
      <c r="H51" s="409"/>
      <c r="I51" s="409"/>
      <c r="Z51" s="71"/>
      <c r="AE51" s="129"/>
      <c r="AG51" s="192">
        <f>'5a. Est. Wat. Save - Indoor'!$E$11</f>
        <v>2.64</v>
      </c>
      <c r="AH51" s="192">
        <f>'5a. Est. Wat. Save - Indoor'!$E$12</f>
        <v>0</v>
      </c>
      <c r="AI51" s="192">
        <f>('5a. Est. Wat. Save - Indoor'!H21*0.67)*AM17*AG51*AH51</f>
        <v>0</v>
      </c>
      <c r="AJ51" s="192">
        <f>AI51*AO48</f>
        <v>0</v>
      </c>
      <c r="AK51" s="193">
        <f t="shared" si="9"/>
        <v>0</v>
      </c>
      <c r="AN51" s="127"/>
      <c r="BA51" s="72"/>
      <c r="BB51" s="72"/>
      <c r="BC51" s="72"/>
      <c r="BD51" s="72"/>
      <c r="BE51" s="72"/>
      <c r="BF51" s="72"/>
      <c r="BG51" s="72"/>
      <c r="BH51" s="72"/>
      <c r="BI51" s="71"/>
      <c r="BJ51" s="71"/>
      <c r="BK51" s="71"/>
      <c r="BL51" s="71"/>
      <c r="BM51" s="71"/>
      <c r="BN51" s="71"/>
      <c r="BO51" s="71"/>
      <c r="BP51" s="71"/>
      <c r="BQ51" s="71"/>
      <c r="BR51" s="71"/>
      <c r="BS51" s="71"/>
      <c r="BT51" s="71"/>
      <c r="BU51" s="71"/>
      <c r="BV51" s="71"/>
      <c r="BW51" s="71"/>
    </row>
    <row r="52" spans="2:75" ht="18.75" x14ac:dyDescent="0.25">
      <c r="B52"/>
      <c r="C52"/>
      <c r="D52" s="409"/>
      <c r="E52" s="409"/>
      <c r="F52" s="409"/>
      <c r="G52" s="409"/>
      <c r="H52" s="409"/>
      <c r="I52" s="409"/>
      <c r="Z52" s="71"/>
      <c r="AE52" s="129"/>
      <c r="AG52" s="192">
        <f>'5a. Est. Wat. Save - Indoor'!$E$11</f>
        <v>2.64</v>
      </c>
      <c r="AH52" s="192">
        <f>'5a. Est. Wat. Save - Indoor'!$E$12</f>
        <v>0</v>
      </c>
      <c r="AI52" s="192">
        <f>('5a. Est. Wat. Save - Indoor'!H22*0.67)*AM18*AG52*AH52</f>
        <v>0</v>
      </c>
      <c r="AJ52" s="192">
        <f>AI52*AO48</f>
        <v>0</v>
      </c>
      <c r="AK52" s="193">
        <f t="shared" si="9"/>
        <v>0</v>
      </c>
      <c r="AN52" s="127"/>
      <c r="BA52" s="72"/>
      <c r="BB52" s="72"/>
      <c r="BC52" s="72"/>
      <c r="BD52" s="72"/>
      <c r="BE52" s="72"/>
      <c r="BF52" s="72"/>
      <c r="BG52" s="72"/>
      <c r="BH52" s="72"/>
      <c r="BI52" s="71"/>
      <c r="BJ52" s="71"/>
      <c r="BK52" s="71"/>
      <c r="BL52" s="71"/>
      <c r="BM52" s="71"/>
      <c r="BN52" s="71"/>
      <c r="BO52" s="71"/>
      <c r="BP52" s="71"/>
      <c r="BQ52" s="71"/>
      <c r="BR52" s="71"/>
      <c r="BS52" s="71"/>
      <c r="BT52" s="71"/>
      <c r="BU52" s="71"/>
      <c r="BV52" s="71"/>
      <c r="BW52" s="71"/>
    </row>
    <row r="53" spans="2:75" ht="18.75" x14ac:dyDescent="0.25">
      <c r="B53"/>
      <c r="C53"/>
      <c r="D53" s="409"/>
      <c r="E53" s="409"/>
      <c r="F53" s="409"/>
      <c r="G53" s="409"/>
      <c r="H53" s="409"/>
      <c r="I53" s="409"/>
      <c r="Z53" s="71"/>
      <c r="AG53" s="192">
        <f>'5a. Est. Wat. Save - Indoor'!$E$11</f>
        <v>2.64</v>
      </c>
      <c r="AH53" s="192">
        <f>'5a. Est. Wat. Save - Indoor'!$E$12</f>
        <v>0</v>
      </c>
      <c r="AI53" s="192">
        <f>('5a. Est. Wat. Save - Indoor'!H23)*AM19*AG53*AH53</f>
        <v>0</v>
      </c>
      <c r="AJ53" s="192">
        <f>AI53*AO48</f>
        <v>0</v>
      </c>
      <c r="AK53" s="193">
        <f t="shared" si="9"/>
        <v>0</v>
      </c>
      <c r="AN53" s="127"/>
      <c r="BA53" s="72"/>
      <c r="BB53" s="72"/>
      <c r="BC53" s="72"/>
      <c r="BD53" s="72"/>
      <c r="BE53" s="72"/>
      <c r="BF53" s="72"/>
      <c r="BG53" s="72"/>
      <c r="BH53" s="72"/>
      <c r="BI53" s="71"/>
      <c r="BJ53" s="71"/>
      <c r="BK53" s="71"/>
      <c r="BL53" s="71"/>
      <c r="BM53" s="71"/>
      <c r="BN53" s="71"/>
      <c r="BO53" s="71"/>
      <c r="BP53" s="71"/>
      <c r="BQ53" s="71"/>
      <c r="BR53" s="71"/>
      <c r="BS53" s="71"/>
      <c r="BT53" s="71"/>
      <c r="BU53" s="71"/>
      <c r="BV53" s="71"/>
      <c r="BW53" s="71"/>
    </row>
    <row r="54" spans="2:75" ht="18.75" x14ac:dyDescent="0.25">
      <c r="B54"/>
      <c r="C54"/>
      <c r="D54" s="409"/>
      <c r="E54" s="409"/>
      <c r="F54" s="409"/>
      <c r="G54" s="409"/>
      <c r="H54" s="409"/>
      <c r="I54" s="409"/>
      <c r="Z54" s="71"/>
      <c r="AG54" s="192">
        <f>'5a. Est. Wat. Save - Indoor'!$E$11</f>
        <v>2.64</v>
      </c>
      <c r="AH54" s="192">
        <f>'5a. Est. Wat. Save - Indoor'!$E$12</f>
        <v>0</v>
      </c>
      <c r="AI54" s="192">
        <f>('5a. Est. Wat. Save - Indoor'!H24)*AM20*AG54*AH54</f>
        <v>0</v>
      </c>
      <c r="AJ54" s="192">
        <f>AI54*AO48</f>
        <v>0</v>
      </c>
      <c r="AK54" s="193">
        <f t="shared" si="9"/>
        <v>0</v>
      </c>
      <c r="AN54" s="127"/>
      <c r="BA54" s="72"/>
      <c r="BB54" s="72"/>
      <c r="BC54" s="72"/>
      <c r="BD54" s="72"/>
      <c r="BE54" s="72"/>
      <c r="BF54" s="72"/>
      <c r="BG54" s="72"/>
      <c r="BH54" s="72"/>
      <c r="BI54" s="71"/>
      <c r="BJ54" s="71"/>
      <c r="BK54" s="71"/>
      <c r="BL54" s="71"/>
      <c r="BM54" s="71"/>
      <c r="BN54" s="71"/>
      <c r="BO54" s="71"/>
      <c r="BP54" s="71"/>
      <c r="BQ54" s="71"/>
      <c r="BR54" s="71"/>
      <c r="BS54" s="71"/>
      <c r="BT54" s="71"/>
      <c r="BU54" s="71"/>
      <c r="BV54" s="71"/>
      <c r="BW54" s="71"/>
    </row>
    <row r="55" spans="2:75" ht="18.75" x14ac:dyDescent="0.25">
      <c r="B55"/>
      <c r="C55"/>
      <c r="D55" s="409"/>
      <c r="E55" s="409"/>
      <c r="F55" s="409"/>
      <c r="G55" s="409"/>
      <c r="H55" s="409"/>
      <c r="I55" s="409"/>
      <c r="Z55" s="71"/>
      <c r="AG55" s="192">
        <f>'5a. Est. Wat. Save - Indoor'!$E$11</f>
        <v>2.64</v>
      </c>
      <c r="AH55" s="192">
        <f>'5a. Est. Wat. Save - Indoor'!$E$12</f>
        <v>0</v>
      </c>
      <c r="AI55" s="192" t="e">
        <f>('5a. Est. Wat. Save - Indoor'!#REF!)*AM21*AG55*AH55</f>
        <v>#REF!</v>
      </c>
      <c r="AJ55" s="192" t="e">
        <f>AI55*AO48</f>
        <v>#REF!</v>
      </c>
      <c r="AK55" s="193" t="e">
        <f t="shared" si="9"/>
        <v>#REF!</v>
      </c>
      <c r="AN55" s="127"/>
      <c r="BA55" s="72"/>
      <c r="BB55" s="72"/>
      <c r="BC55" s="72"/>
      <c r="BD55" s="72"/>
      <c r="BE55" s="72"/>
      <c r="BF55" s="72"/>
      <c r="BG55" s="72"/>
      <c r="BH55" s="72"/>
      <c r="BI55" s="71"/>
      <c r="BJ55" s="71"/>
      <c r="BK55" s="71"/>
      <c r="BL55" s="71"/>
      <c r="BM55" s="71"/>
      <c r="BN55" s="71"/>
      <c r="BO55" s="71"/>
      <c r="BP55" s="71"/>
      <c r="BQ55" s="71"/>
      <c r="BR55" s="71"/>
      <c r="BS55" s="71"/>
      <c r="BT55" s="71"/>
      <c r="BU55" s="71"/>
      <c r="BV55" s="71"/>
      <c r="BW55" s="71"/>
    </row>
    <row r="56" spans="2:75" ht="18.75" x14ac:dyDescent="0.25">
      <c r="B56"/>
      <c r="C56"/>
      <c r="D56" s="409"/>
      <c r="E56" s="409"/>
      <c r="F56" s="409"/>
      <c r="G56" s="409"/>
      <c r="H56" s="409"/>
      <c r="I56" s="409"/>
      <c r="Z56" s="71"/>
      <c r="AG56" s="192">
        <f>'5a. Est. Wat. Save - Indoor'!$E$11</f>
        <v>2.64</v>
      </c>
      <c r="AH56" s="192">
        <f>'5a. Est. Wat. Save - Indoor'!$E$12</f>
        <v>0</v>
      </c>
      <c r="AI56" s="192" t="e">
        <f>('5a. Est. Wat. Save - Indoor'!#REF!)*AM22*AG56*AH56</f>
        <v>#REF!</v>
      </c>
      <c r="AJ56" s="192" t="e">
        <f>AI56*AO48</f>
        <v>#REF!</v>
      </c>
      <c r="AK56" s="193" t="e">
        <f t="shared" si="9"/>
        <v>#REF!</v>
      </c>
      <c r="AN56" s="127"/>
      <c r="BA56" s="72"/>
      <c r="BB56" s="72"/>
      <c r="BC56" s="72"/>
      <c r="BD56" s="72"/>
      <c r="BE56" s="72"/>
      <c r="BF56" s="72"/>
      <c r="BG56" s="72"/>
      <c r="BH56" s="72"/>
      <c r="BI56" s="71"/>
      <c r="BJ56" s="71"/>
      <c r="BK56" s="71"/>
      <c r="BL56" s="71"/>
      <c r="BM56" s="71"/>
      <c r="BN56" s="71"/>
      <c r="BO56" s="71"/>
      <c r="BP56" s="71"/>
      <c r="BQ56" s="71"/>
      <c r="BR56" s="71"/>
      <c r="BS56" s="71"/>
      <c r="BT56" s="71"/>
      <c r="BU56" s="71"/>
      <c r="BV56" s="71"/>
      <c r="BW56" s="71"/>
    </row>
    <row r="57" spans="2:75" ht="18.75" x14ac:dyDescent="0.25">
      <c r="B57"/>
      <c r="C57"/>
      <c r="D57" s="409"/>
      <c r="E57" s="409"/>
      <c r="F57" s="409"/>
      <c r="G57" s="409"/>
      <c r="H57" s="409"/>
      <c r="I57" s="409"/>
      <c r="Z57" s="71"/>
      <c r="AG57" s="192">
        <f>'5a. Est. Wat. Save - Indoor'!$E$11</f>
        <v>2.64</v>
      </c>
      <c r="AH57" s="192">
        <f>'5a. Est. Wat. Save - Indoor'!$E$12</f>
        <v>0</v>
      </c>
      <c r="AI57" s="192" t="e">
        <f>('5a. Est. Wat. Save - Indoor'!#REF!)*AM23*AG57*AH57</f>
        <v>#REF!</v>
      </c>
      <c r="AJ57" s="192" t="e">
        <f>AI57*AO48</f>
        <v>#REF!</v>
      </c>
      <c r="AK57" s="193" t="e">
        <f t="shared" si="9"/>
        <v>#REF!</v>
      </c>
      <c r="AN57" s="127"/>
      <c r="BA57" s="72"/>
      <c r="BB57" s="72"/>
      <c r="BC57" s="72"/>
      <c r="BD57" s="72"/>
      <c r="BE57" s="72"/>
      <c r="BF57" s="72"/>
      <c r="BG57" s="72"/>
      <c r="BH57" s="72"/>
      <c r="BI57" s="71"/>
      <c r="BJ57" s="71"/>
      <c r="BK57" s="71"/>
      <c r="BL57" s="71"/>
      <c r="BM57" s="71"/>
      <c r="BN57" s="71"/>
      <c r="BO57" s="71"/>
      <c r="BP57" s="71"/>
      <c r="BQ57" s="71"/>
      <c r="BR57" s="71"/>
      <c r="BS57" s="71"/>
      <c r="BT57" s="71"/>
      <c r="BU57" s="71"/>
      <c r="BV57" s="71"/>
      <c r="BW57" s="71"/>
    </row>
    <row r="58" spans="2:75" ht="18.75" x14ac:dyDescent="0.25">
      <c r="B58"/>
      <c r="C58"/>
      <c r="D58" s="409"/>
      <c r="E58" s="409"/>
      <c r="F58" s="409"/>
      <c r="G58" s="409"/>
      <c r="H58" s="409"/>
      <c r="I58" s="409"/>
      <c r="Z58" s="71"/>
      <c r="AG58" s="192">
        <f>'5a. Est. Wat. Save - Indoor'!$E$11</f>
        <v>2.64</v>
      </c>
      <c r="AH58" s="192">
        <f>'5a. Est. Wat. Save - Indoor'!$E$12</f>
        <v>0</v>
      </c>
      <c r="AI58" s="192" t="e">
        <f>(#REF!)*AM24*AG58*AH58</f>
        <v>#REF!</v>
      </c>
      <c r="AJ58" s="192" t="e">
        <f>AI58*AO48</f>
        <v>#REF!</v>
      </c>
      <c r="AK58" s="193" t="e">
        <f t="shared" si="9"/>
        <v>#REF!</v>
      </c>
      <c r="AN58" s="127"/>
      <c r="BA58" s="72"/>
      <c r="BB58" s="72"/>
      <c r="BC58" s="72"/>
      <c r="BD58" s="72"/>
      <c r="BE58" s="72"/>
      <c r="BF58" s="72"/>
      <c r="BG58" s="72"/>
      <c r="BH58" s="72"/>
      <c r="BI58" s="71"/>
      <c r="BJ58" s="71"/>
      <c r="BK58" s="71"/>
      <c r="BL58" s="71"/>
      <c r="BM58" s="71"/>
      <c r="BN58" s="71"/>
      <c r="BO58" s="71"/>
      <c r="BP58" s="71"/>
      <c r="BQ58" s="71"/>
      <c r="BR58" s="71"/>
      <c r="BS58" s="71"/>
      <c r="BT58" s="71"/>
      <c r="BU58" s="71"/>
      <c r="BV58" s="71"/>
      <c r="BW58" s="71"/>
    </row>
    <row r="59" spans="2:75" ht="19.5" thickBot="1" x14ac:dyDescent="0.3">
      <c r="B59"/>
      <c r="C59"/>
      <c r="D59" s="409"/>
      <c r="E59" s="409"/>
      <c r="F59" s="409"/>
      <c r="G59" s="409"/>
      <c r="H59" s="409"/>
      <c r="I59" s="409"/>
      <c r="Z59" s="71"/>
      <c r="AG59" s="180"/>
      <c r="AH59" s="181"/>
      <c r="AI59" s="182"/>
      <c r="AJ59" s="182" t="e">
        <f>SUM(AJ49:AJ58)</f>
        <v>#REF!</v>
      </c>
      <c r="AK59" s="183" t="e">
        <f>SUM(AK49:AK58)</f>
        <v>#REF!</v>
      </c>
      <c r="AN59" s="127"/>
      <c r="BA59" s="72"/>
      <c r="BB59" s="72"/>
      <c r="BC59" s="72"/>
      <c r="BD59" s="72"/>
      <c r="BE59" s="72"/>
      <c r="BF59" s="72"/>
      <c r="BG59" s="72"/>
      <c r="BH59" s="72"/>
      <c r="BI59" s="71"/>
      <c r="BJ59" s="71"/>
      <c r="BK59" s="71"/>
      <c r="BL59" s="71"/>
      <c r="BM59" s="71"/>
      <c r="BN59" s="71"/>
      <c r="BO59" s="71"/>
      <c r="BP59" s="71"/>
      <c r="BQ59" s="71"/>
      <c r="BR59" s="71"/>
      <c r="BS59" s="71"/>
      <c r="BT59" s="71"/>
      <c r="BU59" s="71"/>
      <c r="BV59" s="71"/>
      <c r="BW59" s="71"/>
    </row>
    <row r="60" spans="2:75" ht="18.75" x14ac:dyDescent="0.25">
      <c r="B60"/>
      <c r="C60"/>
      <c r="D60" s="409"/>
      <c r="E60" s="409"/>
      <c r="F60" s="409"/>
      <c r="G60" s="409"/>
      <c r="H60" s="409"/>
      <c r="I60" s="409"/>
      <c r="Z60" s="71"/>
      <c r="AN60" s="127"/>
      <c r="BA60" s="72"/>
      <c r="BB60" s="72"/>
      <c r="BC60" s="72"/>
      <c r="BD60" s="72"/>
      <c r="BE60" s="72"/>
      <c r="BF60" s="72"/>
      <c r="BG60" s="72"/>
      <c r="BH60" s="72"/>
      <c r="BI60" s="71"/>
      <c r="BJ60" s="71"/>
      <c r="BK60" s="71"/>
      <c r="BL60" s="71"/>
      <c r="BM60" s="71"/>
      <c r="BN60" s="71"/>
      <c r="BO60" s="71"/>
      <c r="BP60" s="71"/>
      <c r="BQ60" s="71"/>
      <c r="BR60" s="71"/>
      <c r="BS60" s="71"/>
      <c r="BT60" s="71"/>
      <c r="BU60" s="71"/>
      <c r="BV60" s="71"/>
      <c r="BW60" s="71"/>
    </row>
    <row r="61" spans="2:75" ht="18.75" x14ac:dyDescent="0.25">
      <c r="B61"/>
      <c r="C61"/>
      <c r="D61" s="409"/>
      <c r="E61" s="409"/>
      <c r="F61" s="409"/>
      <c r="G61" s="409"/>
      <c r="H61" s="409"/>
      <c r="I61" s="409"/>
      <c r="Z61" s="71"/>
      <c r="AG61" s="127"/>
      <c r="AI61" s="129"/>
      <c r="AN61" s="127"/>
      <c r="BA61" s="72"/>
      <c r="BB61" s="72"/>
      <c r="BC61" s="72"/>
      <c r="BD61" s="72"/>
      <c r="BE61" s="72"/>
      <c r="BF61" s="72"/>
      <c r="BG61" s="72"/>
      <c r="BH61" s="72"/>
      <c r="BI61" s="71"/>
      <c r="BJ61" s="71"/>
      <c r="BK61" s="71"/>
      <c r="BL61" s="71"/>
      <c r="BM61" s="71"/>
      <c r="BN61" s="71"/>
      <c r="BO61" s="71"/>
      <c r="BP61" s="71"/>
      <c r="BQ61" s="71"/>
      <c r="BR61" s="71"/>
      <c r="BS61" s="71"/>
      <c r="BT61" s="71"/>
      <c r="BU61" s="71"/>
      <c r="BV61" s="71"/>
      <c r="BW61" s="71"/>
    </row>
    <row r="62" spans="2:75" ht="18.75" x14ac:dyDescent="0.25">
      <c r="B62"/>
      <c r="C62"/>
      <c r="D62" s="409"/>
      <c r="E62" s="409"/>
      <c r="F62" s="409"/>
      <c r="G62" s="409"/>
      <c r="H62" s="409"/>
      <c r="I62" s="409"/>
      <c r="Z62" s="71"/>
      <c r="AC62" s="127"/>
      <c r="AG62" s="127"/>
      <c r="AI62" s="129"/>
      <c r="AN62" s="127"/>
      <c r="BA62" s="72"/>
      <c r="BB62" s="72"/>
      <c r="BC62" s="72"/>
      <c r="BD62" s="72"/>
      <c r="BE62" s="72"/>
      <c r="BF62" s="72"/>
      <c r="BG62" s="72"/>
      <c r="BH62" s="72"/>
      <c r="BI62" s="71"/>
      <c r="BJ62" s="71"/>
      <c r="BK62" s="71"/>
      <c r="BL62" s="71"/>
      <c r="BM62" s="71"/>
      <c r="BN62" s="71"/>
      <c r="BO62" s="71"/>
      <c r="BP62" s="71"/>
      <c r="BQ62" s="71"/>
      <c r="BR62" s="71"/>
      <c r="BS62" s="71"/>
      <c r="BT62" s="71"/>
      <c r="BU62" s="71"/>
      <c r="BV62" s="71"/>
      <c r="BW62" s="71"/>
    </row>
    <row r="63" spans="2:75" ht="18.75" x14ac:dyDescent="0.25">
      <c r="B63"/>
      <c r="C63"/>
      <c r="D63" s="409"/>
      <c r="E63" s="409"/>
      <c r="F63" s="409"/>
      <c r="G63" s="409"/>
      <c r="H63" s="409"/>
      <c r="I63" s="409"/>
      <c r="Z63" s="71"/>
      <c r="AC63" s="127"/>
      <c r="AG63" s="127"/>
      <c r="AI63" s="129"/>
      <c r="AN63" s="127"/>
      <c r="BA63" s="72"/>
      <c r="BB63" s="72"/>
      <c r="BC63" s="72"/>
      <c r="BD63" s="72"/>
      <c r="BE63" s="72"/>
      <c r="BF63" s="72"/>
      <c r="BG63" s="72"/>
      <c r="BH63" s="72"/>
      <c r="BI63" s="71"/>
      <c r="BJ63" s="71"/>
      <c r="BK63" s="71"/>
      <c r="BL63" s="71"/>
      <c r="BM63" s="71"/>
      <c r="BN63" s="71"/>
      <c r="BO63" s="71"/>
      <c r="BP63" s="71"/>
      <c r="BQ63" s="71"/>
      <c r="BR63" s="71"/>
      <c r="BS63" s="71"/>
      <c r="BT63" s="71"/>
      <c r="BU63" s="71"/>
      <c r="BV63" s="71"/>
      <c r="BW63" s="71"/>
    </row>
    <row r="64" spans="2:75" ht="18.75" x14ac:dyDescent="0.25">
      <c r="B64"/>
      <c r="C64"/>
      <c r="D64" s="409"/>
      <c r="E64" s="409"/>
      <c r="F64" s="409"/>
      <c r="G64" s="409"/>
      <c r="H64" s="409"/>
      <c r="I64" s="409"/>
      <c r="Z64" s="71"/>
      <c r="AB64" s="194" t="s">
        <v>273</v>
      </c>
      <c r="AC64" s="195"/>
      <c r="AD64" s="195"/>
      <c r="AE64" s="129"/>
      <c r="AG64" s="127"/>
      <c r="AI64" s="129"/>
      <c r="AN64" s="127"/>
      <c r="BA64" s="72"/>
      <c r="BB64" s="72"/>
      <c r="BC64" s="72"/>
      <c r="BD64" s="72"/>
      <c r="BE64" s="72"/>
      <c r="BF64" s="72"/>
      <c r="BG64" s="72"/>
      <c r="BH64" s="72"/>
      <c r="BI64" s="71"/>
      <c r="BJ64" s="71"/>
      <c r="BK64" s="71"/>
      <c r="BL64" s="71"/>
      <c r="BM64" s="71"/>
      <c r="BN64" s="71"/>
      <c r="BO64" s="71"/>
      <c r="BP64" s="71"/>
      <c r="BQ64" s="71"/>
      <c r="BR64" s="71"/>
      <c r="BS64" s="71"/>
      <c r="BT64" s="71"/>
      <c r="BU64" s="71"/>
      <c r="BV64" s="71"/>
      <c r="BW64" s="71"/>
    </row>
    <row r="65" spans="2:75" ht="18.75" x14ac:dyDescent="0.25">
      <c r="B65"/>
      <c r="C65"/>
      <c r="D65" s="409"/>
      <c r="E65" s="409"/>
      <c r="F65" s="409"/>
      <c r="G65" s="409"/>
      <c r="H65" s="409"/>
      <c r="I65" s="409"/>
      <c r="Z65" s="71"/>
      <c r="AE65" s="195"/>
      <c r="AF65" s="195"/>
      <c r="AJ65" s="127"/>
      <c r="AK65" s="128"/>
      <c r="AL65" s="128"/>
      <c r="BA65" s="72"/>
      <c r="BB65" s="72"/>
      <c r="BC65" s="72"/>
      <c r="BD65" s="72"/>
      <c r="BE65" s="72"/>
      <c r="BF65" s="72"/>
      <c r="BG65" s="72"/>
      <c r="BH65" s="72"/>
      <c r="BI65" s="71"/>
      <c r="BJ65" s="71"/>
      <c r="BK65" s="71"/>
      <c r="BL65" s="71"/>
      <c r="BM65" s="71"/>
      <c r="BN65" s="71"/>
      <c r="BO65" s="71"/>
      <c r="BP65" s="71"/>
      <c r="BQ65" s="71"/>
      <c r="BR65" s="71"/>
      <c r="BS65" s="71"/>
      <c r="BT65" s="71"/>
      <c r="BU65" s="71"/>
      <c r="BV65" s="71"/>
      <c r="BW65" s="71"/>
    </row>
    <row r="66" spans="2:75" ht="19.5" thickBot="1" x14ac:dyDescent="0.3">
      <c r="B66"/>
      <c r="C66"/>
      <c r="D66" s="409"/>
      <c r="E66" s="409"/>
      <c r="F66" s="409"/>
      <c r="G66" s="409"/>
      <c r="H66" s="409"/>
      <c r="I66" s="409"/>
      <c r="Z66" s="71"/>
      <c r="AB66" s="535" t="s">
        <v>274</v>
      </c>
      <c r="AC66" s="535"/>
      <c r="AD66" s="535"/>
      <c r="AE66" s="196"/>
      <c r="AK66" s="128"/>
      <c r="BA66" s="72"/>
      <c r="BB66" s="72"/>
      <c r="BC66" s="72"/>
      <c r="BD66" s="72"/>
      <c r="BE66" s="72"/>
      <c r="BF66" s="72"/>
      <c r="BG66" s="72"/>
      <c r="BH66" s="72"/>
      <c r="BI66" s="71"/>
      <c r="BJ66" s="71"/>
      <c r="BK66" s="71"/>
      <c r="BL66" s="71"/>
      <c r="BM66" s="71"/>
      <c r="BN66" s="71"/>
      <c r="BO66" s="71"/>
      <c r="BP66" s="71"/>
      <c r="BQ66" s="71"/>
      <c r="BR66" s="71"/>
      <c r="BS66" s="71"/>
      <c r="BT66" s="71"/>
      <c r="BU66" s="71"/>
      <c r="BV66" s="71"/>
      <c r="BW66" s="71"/>
    </row>
    <row r="67" spans="2:75" ht="65.25" thickBot="1" x14ac:dyDescent="0.3">
      <c r="B67"/>
      <c r="C67"/>
      <c r="D67" s="409"/>
      <c r="E67" s="409"/>
      <c r="F67" s="409"/>
      <c r="G67" s="409"/>
      <c r="H67" s="409"/>
      <c r="I67" s="409"/>
      <c r="Z67" s="71"/>
      <c r="AB67" s="536" t="s">
        <v>207</v>
      </c>
      <c r="AC67" s="537"/>
      <c r="AD67" s="197" t="s">
        <v>208</v>
      </c>
      <c r="AE67" s="109"/>
      <c r="AF67" s="530" t="s">
        <v>275</v>
      </c>
      <c r="AG67" s="530"/>
      <c r="AH67" s="263" t="s">
        <v>276</v>
      </c>
      <c r="AI67" s="263"/>
      <c r="AJ67" s="127"/>
      <c r="AK67" s="128"/>
      <c r="AL67" s="128"/>
      <c r="BA67" s="72"/>
      <c r="BB67" s="72"/>
      <c r="BC67" s="72"/>
      <c r="BD67" s="72"/>
      <c r="BE67" s="72"/>
      <c r="BF67" s="72"/>
      <c r="BG67" s="72"/>
      <c r="BH67" s="72"/>
      <c r="BI67" s="71"/>
      <c r="BJ67" s="71"/>
      <c r="BK67" s="71"/>
      <c r="BL67" s="71"/>
      <c r="BM67" s="71"/>
      <c r="BN67" s="71"/>
      <c r="BO67" s="71"/>
      <c r="BP67" s="71"/>
      <c r="BQ67" s="71"/>
      <c r="BR67" s="71"/>
      <c r="BS67" s="71"/>
      <c r="BT67" s="71"/>
      <c r="BU67" s="71"/>
      <c r="BV67" s="71"/>
      <c r="BW67" s="71"/>
    </row>
    <row r="68" spans="2:75" ht="18.75" x14ac:dyDescent="0.25">
      <c r="B68"/>
      <c r="C68"/>
      <c r="D68" s="409"/>
      <c r="E68" s="409"/>
      <c r="F68" s="409"/>
      <c r="G68" s="409"/>
      <c r="H68" s="409"/>
      <c r="I68" s="409"/>
      <c r="Z68" s="71"/>
      <c r="AB68" s="116" t="s">
        <v>209</v>
      </c>
      <c r="AC68" s="117"/>
      <c r="AD68" s="118">
        <v>25</v>
      </c>
      <c r="AE68" s="109"/>
      <c r="AF68" s="531" t="s">
        <v>277</v>
      </c>
      <c r="AG68" s="198" t="s">
        <v>245</v>
      </c>
      <c r="AH68" s="199"/>
      <c r="AI68" s="200"/>
      <c r="AJ68" s="127"/>
      <c r="AK68" s="128"/>
      <c r="BA68" s="72"/>
      <c r="BB68" s="72"/>
      <c r="BC68" s="72"/>
      <c r="BD68" s="72"/>
      <c r="BE68" s="72"/>
      <c r="BF68" s="72"/>
      <c r="BG68" s="72"/>
      <c r="BH68" s="72"/>
      <c r="BI68" s="71"/>
      <c r="BJ68" s="71"/>
      <c r="BK68" s="71"/>
      <c r="BL68" s="71"/>
      <c r="BM68" s="71"/>
      <c r="BN68" s="71"/>
      <c r="BO68" s="71"/>
      <c r="BP68" s="71"/>
      <c r="BQ68" s="71"/>
      <c r="BR68" s="71"/>
      <c r="BS68" s="71"/>
      <c r="BT68" s="71"/>
      <c r="BU68" s="71"/>
      <c r="BV68" s="71"/>
      <c r="BW68" s="71"/>
    </row>
    <row r="69" spans="2:75" ht="18.75" x14ac:dyDescent="0.25">
      <c r="B69"/>
      <c r="C69"/>
      <c r="D69" s="409"/>
      <c r="E69" s="409"/>
      <c r="F69" s="409"/>
      <c r="G69" s="409"/>
      <c r="H69" s="409"/>
      <c r="I69" s="409"/>
      <c r="Z69" s="71"/>
      <c r="AB69" s="116" t="s">
        <v>210</v>
      </c>
      <c r="AC69" s="117"/>
      <c r="AD69" s="118">
        <v>25</v>
      </c>
      <c r="AE69" s="109"/>
      <c r="AF69" s="532"/>
      <c r="AG69" s="131" t="s">
        <v>244</v>
      </c>
      <c r="AH69" s="151"/>
      <c r="AI69" s="200"/>
      <c r="AJ69" s="127"/>
      <c r="AK69" s="128"/>
      <c r="BA69" s="72"/>
      <c r="BB69" s="72"/>
      <c r="BC69" s="72"/>
      <c r="BD69" s="72"/>
      <c r="BE69" s="72"/>
      <c r="BF69" s="72"/>
      <c r="BG69" s="72"/>
      <c r="BH69" s="72"/>
      <c r="BI69" s="71"/>
      <c r="BJ69" s="71"/>
      <c r="BK69" s="71"/>
      <c r="BL69" s="71"/>
      <c r="BM69" s="71"/>
      <c r="BN69" s="71"/>
      <c r="BO69" s="71"/>
      <c r="BP69" s="71"/>
      <c r="BQ69" s="71"/>
      <c r="BR69" s="71"/>
      <c r="BS69" s="71"/>
      <c r="BT69" s="71"/>
      <c r="BU69" s="71"/>
      <c r="BV69" s="71"/>
      <c r="BW69" s="71"/>
    </row>
    <row r="70" spans="2:75" ht="27" customHeight="1" x14ac:dyDescent="0.25">
      <c r="B70"/>
      <c r="C70"/>
      <c r="D70" s="409"/>
      <c r="E70" s="409"/>
      <c r="F70" s="409"/>
      <c r="G70" s="409"/>
      <c r="H70" s="409"/>
      <c r="I70" s="409"/>
      <c r="Z70" s="71"/>
      <c r="AB70" s="116" t="s">
        <v>211</v>
      </c>
      <c r="AC70" s="117"/>
      <c r="AD70" s="118">
        <v>8</v>
      </c>
      <c r="AE70" s="109"/>
      <c r="AF70" s="532"/>
      <c r="AG70" s="161" t="s">
        <v>246</v>
      </c>
      <c r="AH70" s="201" t="s">
        <v>278</v>
      </c>
      <c r="AI70" s="201"/>
      <c r="AJ70" s="127"/>
      <c r="BA70" s="72"/>
      <c r="BB70" s="72"/>
      <c r="BC70" s="72"/>
      <c r="BD70" s="72"/>
      <c r="BE70" s="72"/>
      <c r="BF70" s="72"/>
      <c r="BG70" s="72"/>
      <c r="BH70" s="72"/>
      <c r="BI70" s="71"/>
      <c r="BJ70" s="71"/>
      <c r="BK70" s="71"/>
      <c r="BL70" s="71"/>
      <c r="BM70" s="71"/>
      <c r="BN70" s="71"/>
      <c r="BO70" s="71"/>
      <c r="BP70" s="71"/>
      <c r="BQ70" s="71"/>
      <c r="BR70" s="71"/>
      <c r="BS70" s="71"/>
      <c r="BT70" s="71"/>
      <c r="BU70" s="71"/>
      <c r="BV70" s="71"/>
      <c r="BW70" s="71"/>
    </row>
    <row r="71" spans="2:75" ht="18.75" x14ac:dyDescent="0.25">
      <c r="B71"/>
      <c r="C71"/>
      <c r="D71" s="409"/>
      <c r="E71" s="409"/>
      <c r="F71" s="409"/>
      <c r="G71" s="409"/>
      <c r="H71" s="409"/>
      <c r="I71" s="409"/>
      <c r="Z71" s="71"/>
      <c r="AB71" s="116" t="s">
        <v>212</v>
      </c>
      <c r="AC71" s="117"/>
      <c r="AD71" s="118">
        <v>8</v>
      </c>
      <c r="AE71" s="109"/>
      <c r="AF71" s="202" t="s">
        <v>248</v>
      </c>
      <c r="AG71" s="138">
        <v>5.0999999999999996</v>
      </c>
      <c r="AH71" s="201"/>
      <c r="AI71" s="201"/>
      <c r="AJ71" s="127"/>
      <c r="BA71" s="72"/>
      <c r="BB71" s="72"/>
      <c r="BC71" s="72"/>
      <c r="BD71" s="72"/>
      <c r="BE71" s="72"/>
      <c r="BF71" s="72"/>
      <c r="BG71" s="72"/>
      <c r="BH71" s="72"/>
      <c r="BI71" s="71"/>
      <c r="BJ71" s="71"/>
      <c r="BK71" s="71"/>
      <c r="BL71" s="71"/>
      <c r="BM71" s="71"/>
      <c r="BN71" s="71"/>
      <c r="BO71" s="71"/>
      <c r="BP71" s="71"/>
      <c r="BQ71" s="71"/>
      <c r="BR71" s="71"/>
      <c r="BS71" s="71"/>
      <c r="BT71" s="71"/>
      <c r="BU71" s="71"/>
      <c r="BV71" s="71"/>
      <c r="BW71" s="71"/>
    </row>
    <row r="72" spans="2:75" ht="18.75" x14ac:dyDescent="0.25">
      <c r="B72"/>
      <c r="C72"/>
      <c r="D72" s="409"/>
      <c r="E72" s="409"/>
      <c r="F72" s="409"/>
      <c r="G72" s="409"/>
      <c r="H72" s="409"/>
      <c r="I72" s="409"/>
      <c r="Z72" s="71"/>
      <c r="AB72" s="116" t="s">
        <v>214</v>
      </c>
      <c r="AC72" s="117"/>
      <c r="AD72" s="118">
        <v>8</v>
      </c>
      <c r="AE72" s="109"/>
      <c r="AF72" s="202" t="s">
        <v>234</v>
      </c>
      <c r="AG72" s="138">
        <v>5.3</v>
      </c>
      <c r="AH72" s="201"/>
      <c r="AI72" s="201"/>
      <c r="AJ72" s="127"/>
      <c r="AL72" s="203" t="s">
        <v>279</v>
      </c>
      <c r="AM72" s="204"/>
      <c r="AN72" s="204"/>
      <c r="AO72" s="205"/>
      <c r="BA72" s="72"/>
      <c r="BB72" s="72"/>
      <c r="BC72" s="72"/>
      <c r="BD72" s="72"/>
      <c r="BE72" s="72"/>
      <c r="BF72" s="72"/>
      <c r="BG72" s="72"/>
      <c r="BH72" s="72"/>
      <c r="BI72" s="71"/>
      <c r="BJ72" s="71"/>
      <c r="BK72" s="71"/>
      <c r="BL72" s="71"/>
      <c r="BM72" s="71"/>
      <c r="BN72" s="71"/>
      <c r="BO72" s="71"/>
      <c r="BP72" s="71"/>
      <c r="BQ72" s="71"/>
      <c r="BR72" s="71"/>
      <c r="BS72" s="71"/>
      <c r="BT72" s="71"/>
      <c r="BU72" s="71"/>
      <c r="BV72" s="71"/>
      <c r="BW72" s="71"/>
    </row>
    <row r="73" spans="2:75" ht="18.75" x14ac:dyDescent="0.25">
      <c r="B73"/>
      <c r="C73"/>
      <c r="D73" s="409"/>
      <c r="E73" s="409"/>
      <c r="F73" s="409"/>
      <c r="G73" s="409"/>
      <c r="H73" s="409"/>
      <c r="I73" s="409"/>
      <c r="Z73" s="71"/>
      <c r="AB73" s="116" t="s">
        <v>216</v>
      </c>
      <c r="AC73" s="117"/>
      <c r="AD73" s="118">
        <v>11</v>
      </c>
      <c r="AE73" s="115"/>
      <c r="AF73" s="202" t="s">
        <v>236</v>
      </c>
      <c r="AG73" s="138">
        <v>4</v>
      </c>
      <c r="AH73" s="201"/>
      <c r="AI73" s="201"/>
      <c r="AJ73" s="127"/>
      <c r="AL73" s="206"/>
      <c r="AM73" s="207"/>
      <c r="AN73" s="207"/>
      <c r="AO73" s="208"/>
      <c r="BA73" s="72"/>
      <c r="BB73" s="72"/>
      <c r="BC73" s="72"/>
      <c r="BD73" s="72"/>
      <c r="BE73" s="72"/>
      <c r="BF73" s="72"/>
      <c r="BG73" s="72"/>
      <c r="BH73" s="72"/>
      <c r="BI73" s="71"/>
      <c r="BJ73" s="71"/>
      <c r="BK73" s="71"/>
      <c r="BL73" s="71"/>
      <c r="BM73" s="71"/>
      <c r="BN73" s="71"/>
      <c r="BO73" s="71"/>
      <c r="BP73" s="71"/>
      <c r="BQ73" s="71"/>
      <c r="BR73" s="71"/>
      <c r="BS73" s="71"/>
      <c r="BT73" s="71"/>
      <c r="BU73" s="71"/>
      <c r="BV73" s="71"/>
      <c r="BW73" s="71"/>
    </row>
    <row r="74" spans="2:75" ht="18.75" x14ac:dyDescent="0.25">
      <c r="B74"/>
      <c r="C74"/>
      <c r="D74" s="409"/>
      <c r="E74" s="409"/>
      <c r="F74" s="409"/>
      <c r="G74" s="409"/>
      <c r="H74" s="409"/>
      <c r="I74" s="409"/>
      <c r="Z74" s="71"/>
      <c r="AB74" s="116" t="s">
        <v>218</v>
      </c>
      <c r="AC74" s="117"/>
      <c r="AD74" s="118">
        <v>11</v>
      </c>
      <c r="AE74" s="115"/>
      <c r="AF74" s="202" t="s">
        <v>235</v>
      </c>
      <c r="AG74" s="138">
        <v>4.0999999999999996</v>
      </c>
      <c r="AH74" s="163"/>
      <c r="AI74" s="209"/>
      <c r="AJ74" s="127"/>
      <c r="AL74" s="206"/>
      <c r="AM74" s="207"/>
      <c r="AN74" s="207"/>
      <c r="AO74" s="208"/>
      <c r="BA74" s="72"/>
      <c r="BB74" s="72"/>
      <c r="BC74" s="72"/>
      <c r="BD74" s="72"/>
      <c r="BE74" s="72"/>
      <c r="BF74" s="72"/>
      <c r="BG74" s="72"/>
      <c r="BH74" s="72"/>
      <c r="BI74" s="71"/>
      <c r="BJ74" s="71"/>
      <c r="BK74" s="71"/>
      <c r="BL74" s="71"/>
      <c r="BM74" s="71"/>
      <c r="BN74" s="71"/>
      <c r="BO74" s="71"/>
      <c r="BP74" s="71"/>
      <c r="BQ74" s="71"/>
      <c r="BR74" s="71"/>
      <c r="BS74" s="71"/>
      <c r="BT74" s="71"/>
      <c r="BU74" s="71"/>
      <c r="BV74" s="71"/>
      <c r="BW74" s="71"/>
    </row>
    <row r="75" spans="2:75" ht="18.75" x14ac:dyDescent="0.25">
      <c r="B75"/>
      <c r="C75"/>
      <c r="D75" s="409"/>
      <c r="E75" s="409"/>
      <c r="F75" s="409"/>
      <c r="G75" s="409"/>
      <c r="H75" s="409"/>
      <c r="I75" s="409"/>
      <c r="Z75" s="71"/>
      <c r="AB75" s="116" t="s">
        <v>220</v>
      </c>
      <c r="AC75" s="117"/>
      <c r="AD75" s="118">
        <v>8</v>
      </c>
      <c r="AE75" s="115"/>
      <c r="AF75" s="202" t="s">
        <v>238</v>
      </c>
      <c r="AG75" s="138">
        <v>0.1</v>
      </c>
      <c r="AH75" s="163"/>
      <c r="AI75" s="209"/>
      <c r="AJ75" s="127"/>
      <c r="AL75" s="206"/>
      <c r="AM75" s="207"/>
      <c r="AN75" s="207"/>
      <c r="AO75" s="208"/>
      <c r="BA75" s="72"/>
      <c r="BB75" s="72"/>
      <c r="BC75" s="72"/>
      <c r="BD75" s="72"/>
      <c r="BE75" s="72"/>
      <c r="BF75" s="72"/>
      <c r="BG75" s="72"/>
      <c r="BH75" s="72"/>
      <c r="BI75" s="71"/>
      <c r="BJ75" s="71"/>
      <c r="BK75" s="71"/>
      <c r="BL75" s="71"/>
      <c r="BM75" s="71"/>
      <c r="BN75" s="71"/>
      <c r="BO75" s="71"/>
      <c r="BP75" s="71"/>
      <c r="BQ75" s="71"/>
      <c r="BR75" s="71"/>
      <c r="BS75" s="71"/>
      <c r="BT75" s="71"/>
      <c r="BU75" s="71"/>
      <c r="BV75" s="71"/>
      <c r="BW75" s="71"/>
    </row>
    <row r="76" spans="2:75" ht="19.5" thickBot="1" x14ac:dyDescent="0.3">
      <c r="B76"/>
      <c r="C76"/>
      <c r="D76" s="409"/>
      <c r="E76" s="409"/>
      <c r="F76" s="409"/>
      <c r="G76" s="409"/>
      <c r="H76" s="409"/>
      <c r="I76" s="409"/>
      <c r="Z76" s="71"/>
      <c r="AB76" s="212"/>
      <c r="AC76" s="212"/>
      <c r="AD76" s="213"/>
      <c r="AE76" s="115"/>
      <c r="AF76" s="210" t="s">
        <v>239</v>
      </c>
      <c r="AG76" s="140">
        <v>0.37</v>
      </c>
      <c r="AH76" s="211"/>
      <c r="AI76" s="209"/>
      <c r="AJ76" s="127"/>
      <c r="AL76" s="206"/>
      <c r="AM76" s="207"/>
      <c r="AN76" s="207"/>
      <c r="AO76" s="208"/>
      <c r="BA76" s="72"/>
      <c r="BB76" s="72"/>
      <c r="BC76" s="72"/>
      <c r="BD76" s="72"/>
      <c r="BE76" s="72"/>
      <c r="BF76" s="72"/>
      <c r="BG76" s="72"/>
      <c r="BH76" s="72"/>
      <c r="BI76" s="71"/>
      <c r="BJ76" s="71"/>
      <c r="BK76" s="71"/>
      <c r="BL76" s="71"/>
      <c r="BM76" s="71"/>
      <c r="BN76" s="71"/>
      <c r="BO76" s="71"/>
      <c r="BP76" s="71"/>
      <c r="BQ76" s="71"/>
      <c r="BR76" s="71"/>
      <c r="BS76" s="71"/>
      <c r="BT76" s="71"/>
      <c r="BU76" s="71"/>
      <c r="BV76" s="71"/>
      <c r="BW76" s="71"/>
    </row>
    <row r="77" spans="2:75" ht="18.75" x14ac:dyDescent="0.25">
      <c r="B77"/>
      <c r="C77"/>
      <c r="D77" s="409"/>
      <c r="E77" s="409"/>
      <c r="F77" s="409"/>
      <c r="G77" s="409"/>
      <c r="H77" s="409"/>
      <c r="I77" s="409"/>
      <c r="Z77" s="71"/>
      <c r="AB77" s="212"/>
      <c r="AC77" s="212"/>
      <c r="AD77" s="213"/>
      <c r="AE77" s="115"/>
      <c r="AF77" s="214"/>
      <c r="AG77" s="214"/>
      <c r="AH77" s="215"/>
      <c r="AI77" s="151"/>
      <c r="AJ77" s="127"/>
      <c r="AL77" s="206" t="s">
        <v>280</v>
      </c>
      <c r="AM77" s="207"/>
      <c r="AN77" s="207"/>
      <c r="AO77" s="208"/>
      <c r="BA77" s="72"/>
      <c r="BB77" s="72"/>
      <c r="BC77" s="72"/>
      <c r="BD77" s="72"/>
      <c r="BE77" s="72"/>
      <c r="BF77" s="72"/>
      <c r="BG77" s="72"/>
      <c r="BH77" s="72"/>
      <c r="BI77" s="71"/>
      <c r="BJ77" s="71"/>
      <c r="BK77" s="71"/>
      <c r="BL77" s="71"/>
      <c r="BM77" s="71"/>
      <c r="BN77" s="71"/>
      <c r="BO77" s="71"/>
      <c r="BP77" s="71"/>
      <c r="BQ77" s="71"/>
      <c r="BR77" s="71"/>
      <c r="BS77" s="71"/>
      <c r="BT77" s="71"/>
      <c r="BU77" s="71"/>
      <c r="BV77" s="71"/>
      <c r="BW77" s="71"/>
    </row>
    <row r="78" spans="2:75" ht="18.75" x14ac:dyDescent="0.25">
      <c r="B78"/>
      <c r="C78"/>
      <c r="D78" s="409"/>
      <c r="E78" s="409"/>
      <c r="F78" s="409"/>
      <c r="G78" s="409"/>
      <c r="H78" s="409"/>
      <c r="I78" s="409"/>
      <c r="Z78" s="71"/>
      <c r="AB78" s="534"/>
      <c r="AC78" s="534"/>
      <c r="AD78" s="216"/>
      <c r="AE78" s="115"/>
      <c r="AJ78" s="127"/>
      <c r="AK78" s="128"/>
      <c r="AL78" s="206"/>
      <c r="AM78" s="207"/>
      <c r="AN78" s="207"/>
      <c r="AO78" s="208"/>
      <c r="BA78" s="72"/>
      <c r="BB78" s="72"/>
      <c r="BC78" s="72"/>
      <c r="BD78" s="72"/>
      <c r="BE78" s="72"/>
      <c r="BF78" s="72"/>
      <c r="BG78" s="72"/>
      <c r="BH78" s="72"/>
      <c r="BI78" s="71"/>
      <c r="BJ78" s="71"/>
      <c r="BK78" s="71"/>
      <c r="BL78" s="71"/>
      <c r="BM78" s="71"/>
      <c r="BN78" s="71"/>
      <c r="BO78" s="71"/>
      <c r="BP78" s="71"/>
      <c r="BQ78" s="71"/>
      <c r="BR78" s="71"/>
      <c r="BS78" s="71"/>
      <c r="BT78" s="71"/>
      <c r="BU78" s="71"/>
      <c r="BV78" s="71"/>
      <c r="BW78" s="71"/>
    </row>
    <row r="79" spans="2:75" ht="18.75" x14ac:dyDescent="0.25">
      <c r="B79"/>
      <c r="C79"/>
      <c r="D79" s="409"/>
      <c r="E79" s="409"/>
      <c r="F79" s="409"/>
      <c r="G79" s="409"/>
      <c r="H79" s="409"/>
      <c r="I79" s="409"/>
      <c r="Z79" s="71"/>
      <c r="AB79" s="114" t="s">
        <v>281</v>
      </c>
      <c r="AD79" s="109"/>
      <c r="AE79" s="115"/>
      <c r="AJ79" s="127"/>
      <c r="AK79" s="128"/>
      <c r="AL79" s="206"/>
      <c r="AM79" s="207"/>
      <c r="AN79" s="207"/>
      <c r="AO79" s="208"/>
      <c r="BA79" s="72"/>
      <c r="BB79" s="72"/>
      <c r="BC79" s="72"/>
      <c r="BD79" s="72"/>
      <c r="BE79" s="72"/>
      <c r="BF79" s="72"/>
      <c r="BG79" s="72"/>
      <c r="BH79" s="72"/>
      <c r="BI79" s="71"/>
      <c r="BJ79" s="71"/>
      <c r="BK79" s="71"/>
      <c r="BL79" s="71"/>
      <c r="BM79" s="71"/>
      <c r="BN79" s="71"/>
      <c r="BO79" s="71"/>
      <c r="BP79" s="71"/>
      <c r="BQ79" s="71"/>
      <c r="BR79" s="71"/>
      <c r="BS79" s="71"/>
      <c r="BT79" s="71"/>
      <c r="BU79" s="71"/>
      <c r="BV79" s="71"/>
      <c r="BW79" s="71"/>
    </row>
    <row r="80" spans="2:75" ht="18.75" x14ac:dyDescent="0.25">
      <c r="B80"/>
      <c r="C80"/>
      <c r="D80" s="409"/>
      <c r="E80" s="409"/>
      <c r="F80" s="409"/>
      <c r="G80" s="409"/>
      <c r="H80" s="409"/>
      <c r="I80" s="409"/>
      <c r="Z80" s="71"/>
      <c r="AB80" s="114" t="s">
        <v>282</v>
      </c>
      <c r="AD80" s="109"/>
      <c r="AE80" s="110"/>
      <c r="AJ80" s="127"/>
      <c r="AK80" s="128"/>
      <c r="AL80" s="206"/>
      <c r="AM80" s="207"/>
      <c r="AN80" s="207"/>
      <c r="AO80" s="208"/>
      <c r="BA80" s="72"/>
      <c r="BB80" s="72"/>
      <c r="BC80" s="72"/>
      <c r="BD80" s="72"/>
      <c r="BE80" s="72"/>
      <c r="BF80" s="72"/>
      <c r="BG80" s="72"/>
      <c r="BH80" s="72"/>
      <c r="BI80" s="71"/>
      <c r="BJ80" s="71"/>
      <c r="BK80" s="71"/>
      <c r="BL80" s="71"/>
      <c r="BM80" s="71"/>
      <c r="BN80" s="71"/>
      <c r="BO80" s="71"/>
      <c r="BP80" s="71"/>
      <c r="BQ80" s="71"/>
      <c r="BR80" s="71"/>
      <c r="BS80" s="71"/>
      <c r="BT80" s="71"/>
      <c r="BU80" s="71"/>
      <c r="BV80" s="71"/>
      <c r="BW80" s="71"/>
    </row>
    <row r="81" spans="2:83" ht="18.75" x14ac:dyDescent="0.25">
      <c r="B81"/>
      <c r="C81"/>
      <c r="D81" s="409"/>
      <c r="E81" s="409"/>
      <c r="F81" s="409"/>
      <c r="G81" s="409"/>
      <c r="H81" s="409"/>
      <c r="I81" s="409"/>
      <c r="Z81" s="71"/>
      <c r="AB81" s="114"/>
      <c r="AD81" s="109"/>
      <c r="AF81" s="128"/>
      <c r="AG81" s="128"/>
      <c r="AH81" s="128"/>
      <c r="AI81" s="128"/>
      <c r="AJ81" s="127"/>
      <c r="AK81" s="128"/>
      <c r="AL81" s="217"/>
      <c r="AM81" s="218"/>
      <c r="AN81" s="218"/>
      <c r="AO81" s="219"/>
      <c r="BA81" s="72"/>
      <c r="BB81" s="72"/>
      <c r="BC81" s="72"/>
      <c r="BD81" s="72"/>
      <c r="BE81" s="72"/>
      <c r="BF81" s="72"/>
      <c r="BG81" s="72"/>
      <c r="BH81" s="72"/>
      <c r="BI81" s="71"/>
      <c r="BJ81" s="71"/>
      <c r="BK81" s="71"/>
      <c r="BL81" s="71"/>
      <c r="BM81" s="71"/>
      <c r="BN81" s="71"/>
      <c r="BO81" s="71"/>
      <c r="BP81" s="71"/>
      <c r="BQ81" s="71"/>
      <c r="BR81" s="71"/>
      <c r="BS81" s="71"/>
      <c r="BT81" s="71"/>
      <c r="BU81" s="71"/>
      <c r="BV81" s="71"/>
      <c r="BW81" s="71"/>
    </row>
    <row r="82" spans="2:83" ht="18.75" x14ac:dyDescent="0.25">
      <c r="B82"/>
      <c r="C82"/>
      <c r="D82" s="409"/>
      <c r="E82" s="409"/>
      <c r="F82" s="409"/>
      <c r="G82" s="409"/>
      <c r="H82" s="409"/>
      <c r="I82" s="409"/>
      <c r="Z82" s="71"/>
      <c r="AB82" s="114"/>
      <c r="AD82" s="109"/>
      <c r="AF82" s="128"/>
      <c r="AG82" s="128"/>
      <c r="AH82" s="128"/>
      <c r="AI82" s="128"/>
      <c r="AJ82" s="127"/>
      <c r="AK82" s="128"/>
      <c r="AL82" s="128"/>
      <c r="AM82" s="128"/>
      <c r="AN82" s="128"/>
      <c r="AO82" s="128"/>
      <c r="AP82" s="128"/>
      <c r="BA82" s="71"/>
      <c r="BB82" s="71"/>
      <c r="BC82" s="71"/>
      <c r="BD82" s="71"/>
      <c r="BE82" s="71"/>
      <c r="BF82" s="71"/>
      <c r="BG82" s="72"/>
      <c r="BH82" s="72"/>
      <c r="BI82" s="71"/>
      <c r="BJ82" s="71"/>
      <c r="BK82" s="71"/>
      <c r="BL82" s="71"/>
      <c r="BM82" s="71"/>
      <c r="BN82" s="71"/>
      <c r="BO82" s="71"/>
      <c r="BP82" s="71"/>
      <c r="BQ82" s="71"/>
      <c r="BR82" s="71"/>
      <c r="BS82" s="71"/>
      <c r="BT82" s="71"/>
      <c r="BU82" s="71"/>
      <c r="BV82" s="71"/>
      <c r="BW82" s="71"/>
    </row>
    <row r="83" spans="2:83" ht="18.75" x14ac:dyDescent="0.25">
      <c r="B83"/>
      <c r="C83"/>
      <c r="D83" s="409"/>
      <c r="E83" s="409"/>
      <c r="F83" s="409"/>
      <c r="G83" s="409"/>
      <c r="H83" s="409"/>
      <c r="I83" s="409"/>
      <c r="Z83" s="71"/>
      <c r="AB83" s="137" t="s">
        <v>248</v>
      </c>
      <c r="AD83" s="109"/>
      <c r="AF83" s="128"/>
      <c r="AG83" s="128"/>
      <c r="AH83" s="128"/>
      <c r="AI83" s="128"/>
      <c r="AJ83" s="127"/>
      <c r="AK83" s="128"/>
      <c r="AL83" s="128"/>
      <c r="AM83" s="128"/>
      <c r="AN83" s="128"/>
      <c r="AO83" s="128"/>
      <c r="AP83" s="128"/>
      <c r="BA83" s="71"/>
      <c r="BB83" s="71"/>
      <c r="BC83" s="71"/>
      <c r="BD83" s="71"/>
      <c r="BE83" s="71"/>
      <c r="BF83" s="71"/>
      <c r="BG83" s="72"/>
      <c r="BH83" s="72"/>
      <c r="BI83" s="71"/>
      <c r="BJ83" s="71"/>
      <c r="BK83" s="71"/>
      <c r="BL83" s="71"/>
      <c r="BM83" s="71"/>
      <c r="BN83" s="71"/>
      <c r="BO83" s="71"/>
      <c r="BP83" s="71"/>
      <c r="BQ83" s="71"/>
      <c r="BR83" s="71"/>
      <c r="BS83" s="71"/>
      <c r="BT83" s="71"/>
      <c r="BU83" s="71"/>
      <c r="BV83" s="71"/>
      <c r="BW83" s="71"/>
    </row>
    <row r="84" spans="2:83" ht="18.75" x14ac:dyDescent="0.25">
      <c r="B84"/>
      <c r="C84"/>
      <c r="D84" s="409"/>
      <c r="E84" s="409"/>
      <c r="F84" s="409"/>
      <c r="G84" s="409"/>
      <c r="H84" s="409"/>
      <c r="I84" s="409"/>
      <c r="Z84" s="71"/>
      <c r="AB84" s="137" t="s">
        <v>234</v>
      </c>
      <c r="AD84" s="109"/>
      <c r="AF84" s="128"/>
      <c r="AG84" s="128"/>
      <c r="AH84" s="128"/>
      <c r="AI84" s="128"/>
      <c r="AJ84" s="127"/>
      <c r="AK84" s="128"/>
      <c r="AL84" s="128"/>
      <c r="AM84" s="128"/>
      <c r="AN84" s="128"/>
      <c r="AO84" s="128"/>
      <c r="AP84" s="128"/>
      <c r="BA84" s="71"/>
      <c r="BB84" s="71"/>
      <c r="BC84" s="71"/>
      <c r="BD84" s="71"/>
      <c r="BE84" s="71"/>
      <c r="BF84" s="71"/>
      <c r="BG84" s="72"/>
      <c r="BH84" s="72"/>
      <c r="BI84" s="71"/>
      <c r="BJ84" s="71"/>
      <c r="BK84" s="71"/>
      <c r="BL84" s="71"/>
      <c r="BM84" s="71"/>
      <c r="BN84" s="71"/>
      <c r="BO84" s="71"/>
      <c r="BP84" s="71"/>
      <c r="BQ84" s="71"/>
      <c r="BR84" s="71"/>
      <c r="BS84" s="71"/>
      <c r="BT84" s="71"/>
      <c r="BU84" s="71"/>
      <c r="BV84" s="71"/>
      <c r="BW84" s="71"/>
    </row>
    <row r="85" spans="2:83" ht="18.75" x14ac:dyDescent="0.25">
      <c r="B85"/>
      <c r="C85"/>
      <c r="D85" s="409"/>
      <c r="E85" s="409"/>
      <c r="F85" s="409"/>
      <c r="G85" s="409"/>
      <c r="H85" s="409"/>
      <c r="I85" s="409"/>
      <c r="Z85" s="71"/>
      <c r="AB85" s="137" t="s">
        <v>235</v>
      </c>
      <c r="AD85" s="109"/>
      <c r="AF85" s="128"/>
      <c r="AG85" s="128"/>
      <c r="AH85" s="128"/>
      <c r="AI85" s="128"/>
      <c r="AJ85" s="127"/>
      <c r="AK85" s="128"/>
      <c r="AL85" s="128"/>
      <c r="AM85" s="128"/>
      <c r="AN85" s="128"/>
      <c r="AO85" s="128"/>
      <c r="AP85" s="128"/>
      <c r="BA85" s="71"/>
      <c r="BB85" s="71"/>
      <c r="BC85" s="71"/>
      <c r="BD85" s="71"/>
      <c r="BE85" s="71"/>
      <c r="BF85" s="71"/>
      <c r="BG85" s="72"/>
      <c r="BH85" s="72"/>
      <c r="BI85" s="71"/>
      <c r="BJ85" s="71"/>
      <c r="BK85" s="71"/>
      <c r="BL85" s="71"/>
      <c r="BM85" s="71"/>
      <c r="BN85" s="71"/>
      <c r="BO85" s="71"/>
      <c r="BP85" s="71"/>
      <c r="BQ85" s="71"/>
      <c r="BR85" s="71"/>
      <c r="BS85" s="71"/>
      <c r="BT85" s="71"/>
      <c r="BU85" s="71"/>
      <c r="BV85" s="71"/>
      <c r="BW85" s="71"/>
    </row>
    <row r="86" spans="2:83" ht="18.75" x14ac:dyDescent="0.25">
      <c r="B86"/>
      <c r="C86"/>
      <c r="D86" s="409"/>
      <c r="E86" s="409"/>
      <c r="F86" s="409"/>
      <c r="G86" s="409"/>
      <c r="H86" s="409"/>
      <c r="I86" s="409"/>
      <c r="J86" s="71"/>
      <c r="K86" s="71"/>
      <c r="L86" s="71"/>
      <c r="M86" s="71"/>
      <c r="Z86" s="71"/>
      <c r="AB86" s="137" t="s">
        <v>236</v>
      </c>
      <c r="AD86" s="109"/>
      <c r="AF86" s="128"/>
      <c r="AG86" s="128"/>
      <c r="AH86" s="128"/>
      <c r="AI86" s="128"/>
      <c r="AJ86" s="127"/>
      <c r="AK86" s="128"/>
      <c r="AL86" s="128"/>
      <c r="AM86" s="128"/>
      <c r="AN86" s="128"/>
      <c r="AO86" s="128"/>
      <c r="AP86" s="128"/>
      <c r="BA86" s="71"/>
      <c r="BB86" s="71"/>
      <c r="BC86" s="71"/>
      <c r="BD86" s="71"/>
      <c r="BE86" s="71"/>
      <c r="BF86" s="71"/>
      <c r="BG86" s="72"/>
      <c r="BH86" s="72"/>
      <c r="BI86" s="71"/>
      <c r="BJ86" s="71"/>
      <c r="BK86" s="71"/>
      <c r="BL86" s="71"/>
      <c r="BM86" s="71"/>
      <c r="BN86" s="71"/>
      <c r="BO86" s="71"/>
      <c r="BP86" s="71"/>
      <c r="BQ86" s="71"/>
      <c r="BR86" s="71"/>
      <c r="BS86" s="71"/>
      <c r="BT86" s="71"/>
      <c r="BU86" s="71"/>
      <c r="BV86" s="71"/>
      <c r="BW86" s="71"/>
    </row>
    <row r="87" spans="2:83" ht="18.75" x14ac:dyDescent="0.25">
      <c r="B87"/>
      <c r="C87"/>
      <c r="D87" s="409"/>
      <c r="E87" s="409"/>
      <c r="F87" s="409"/>
      <c r="G87" s="409"/>
      <c r="H87" s="409"/>
      <c r="I87" s="409"/>
      <c r="J87" s="329"/>
      <c r="K87" s="329"/>
      <c r="L87" s="329"/>
      <c r="M87" s="329"/>
      <c r="Z87" s="71"/>
      <c r="AB87" s="137" t="s">
        <v>238</v>
      </c>
      <c r="AD87" s="109"/>
      <c r="AF87" s="128"/>
      <c r="AG87" s="128"/>
      <c r="AH87" s="128"/>
      <c r="AI87" s="128"/>
      <c r="AJ87" s="127"/>
      <c r="AK87" s="128"/>
      <c r="AL87" s="128"/>
      <c r="AM87" s="128"/>
      <c r="AN87" s="128"/>
      <c r="AO87" s="128"/>
      <c r="AP87" s="128"/>
      <c r="BA87" s="71"/>
      <c r="BB87" s="71"/>
      <c r="BC87" s="71"/>
      <c r="BD87" s="71"/>
      <c r="BE87" s="71"/>
      <c r="BF87" s="71"/>
      <c r="BG87" s="72"/>
      <c r="BH87" s="72"/>
      <c r="BI87" s="71"/>
      <c r="BJ87" s="71"/>
      <c r="BK87" s="71"/>
      <c r="BL87" s="71"/>
      <c r="BM87" s="71"/>
      <c r="BN87" s="71"/>
      <c r="BO87" s="71"/>
      <c r="BP87" s="71"/>
      <c r="BQ87" s="71"/>
      <c r="BR87" s="71"/>
      <c r="BS87" s="71"/>
      <c r="BT87" s="71"/>
      <c r="BU87" s="71"/>
      <c r="BV87" s="71"/>
      <c r="BW87" s="71"/>
    </row>
    <row r="88" spans="2:83" ht="18.75" x14ac:dyDescent="0.25">
      <c r="B88"/>
      <c r="C88"/>
      <c r="D88" s="409"/>
      <c r="E88" s="409"/>
      <c r="F88" s="409"/>
      <c r="G88" s="409"/>
      <c r="H88" s="409"/>
      <c r="I88" s="409"/>
      <c r="J88" s="329"/>
      <c r="K88" s="329"/>
      <c r="L88" s="329"/>
      <c r="M88" s="329"/>
      <c r="O88" s="328" t="s">
        <v>462</v>
      </c>
      <c r="Z88" s="71"/>
      <c r="AB88" s="141" t="s">
        <v>239</v>
      </c>
      <c r="AD88" s="109"/>
      <c r="AF88" s="128"/>
      <c r="AG88" s="128"/>
      <c r="AH88" s="128"/>
      <c r="AI88" s="128"/>
      <c r="AJ88" s="127"/>
      <c r="AK88" s="128"/>
      <c r="AL88" s="128"/>
      <c r="AM88" s="128"/>
      <c r="AN88" s="128"/>
      <c r="AO88" s="128"/>
      <c r="AP88" s="128"/>
      <c r="BA88" s="71"/>
      <c r="BB88" s="71"/>
      <c r="BC88" s="71"/>
      <c r="BD88" s="71"/>
      <c r="BE88" s="71"/>
      <c r="BF88" s="71"/>
      <c r="BG88" s="72"/>
      <c r="BH88" s="72"/>
      <c r="BI88" s="71"/>
      <c r="BJ88" s="71"/>
      <c r="BK88" s="71"/>
      <c r="BL88" s="71"/>
      <c r="BM88" s="71"/>
      <c r="BN88" s="71"/>
      <c r="BO88" s="71"/>
      <c r="BP88" s="71"/>
      <c r="BQ88" s="71"/>
      <c r="BR88" s="71"/>
      <c r="BS88" s="71"/>
      <c r="BT88" s="71"/>
      <c r="BU88" s="71"/>
      <c r="BV88" s="71"/>
      <c r="BW88" s="71"/>
    </row>
    <row r="89" spans="2:83" ht="409.5" x14ac:dyDescent="0.25">
      <c r="B89"/>
      <c r="C89"/>
      <c r="D89" s="409"/>
      <c r="E89" s="409"/>
      <c r="F89" s="409"/>
      <c r="G89" s="409"/>
      <c r="H89" s="409"/>
      <c r="I89" s="409"/>
      <c r="J89" s="332" t="s">
        <v>443</v>
      </c>
      <c r="K89" s="332"/>
      <c r="L89" s="332" t="s">
        <v>444</v>
      </c>
      <c r="M89" s="332"/>
      <c r="N89" s="4"/>
      <c r="O89" s="350" t="s">
        <v>461</v>
      </c>
      <c r="P89" s="350"/>
      <c r="Q89" s="350"/>
      <c r="R89" s="350"/>
      <c r="Z89" s="71"/>
      <c r="AB89" s="114"/>
      <c r="AD89" s="109"/>
      <c r="AF89" s="128"/>
      <c r="AG89" s="128"/>
      <c r="AH89" s="128"/>
      <c r="AI89" s="128"/>
      <c r="AJ89" s="127"/>
      <c r="AK89" s="128"/>
      <c r="AL89" s="128"/>
      <c r="AM89" s="128"/>
      <c r="AN89" s="128"/>
      <c r="AO89" s="128"/>
      <c r="AP89" s="128"/>
      <c r="BA89" s="71"/>
      <c r="BB89" s="71"/>
      <c r="BC89" s="71"/>
      <c r="BD89" s="71"/>
      <c r="BE89" s="71"/>
      <c r="BF89" s="71"/>
      <c r="BG89" s="72"/>
      <c r="BH89" s="72"/>
      <c r="BI89" s="71"/>
      <c r="BJ89" s="71"/>
      <c r="BK89" s="71"/>
      <c r="BL89" s="71"/>
      <c r="BM89" s="71"/>
      <c r="BN89" s="71"/>
      <c r="BO89" s="71"/>
      <c r="BP89" s="71"/>
      <c r="BQ89" s="71"/>
      <c r="BR89" s="71"/>
      <c r="BS89" s="71"/>
      <c r="BT89" s="71"/>
      <c r="BU89" s="71"/>
      <c r="BV89" s="71"/>
      <c r="BW89" s="71"/>
    </row>
    <row r="90" spans="2:83" ht="23.25" x14ac:dyDescent="0.25">
      <c r="B90"/>
      <c r="C90"/>
      <c r="D90" s="409"/>
      <c r="E90" s="409"/>
      <c r="F90" s="409"/>
      <c r="G90" s="409"/>
      <c r="H90" s="409"/>
      <c r="I90" s="409"/>
      <c r="J90" s="331" t="s">
        <v>445</v>
      </c>
      <c r="K90" s="331" t="s">
        <v>446</v>
      </c>
      <c r="L90" s="331" t="s">
        <v>445</v>
      </c>
      <c r="M90" s="331" t="s">
        <v>446</v>
      </c>
      <c r="O90" s="350"/>
      <c r="P90" s="350"/>
      <c r="Q90" s="350"/>
      <c r="R90" s="350"/>
      <c r="Z90" s="71"/>
      <c r="AB90" s="114"/>
      <c r="AD90" s="109"/>
      <c r="AF90" s="128"/>
      <c r="AG90" s="128"/>
      <c r="AH90" s="128"/>
      <c r="AI90" s="128"/>
      <c r="AJ90" s="127"/>
      <c r="AK90" s="128"/>
      <c r="AL90" s="128"/>
      <c r="AM90" s="128"/>
      <c r="AN90" s="128"/>
      <c r="AO90" s="128"/>
      <c r="AP90" s="128"/>
      <c r="BA90" s="71"/>
      <c r="BB90" s="71"/>
      <c r="BC90" s="71"/>
      <c r="BD90" s="71"/>
      <c r="BE90" s="71"/>
      <c r="BF90" s="71"/>
      <c r="BG90" s="72"/>
      <c r="BH90" s="72"/>
      <c r="BI90" s="71"/>
      <c r="BJ90" s="71"/>
      <c r="BK90" s="71"/>
      <c r="BL90" s="71"/>
      <c r="BM90" s="71"/>
      <c r="BN90" s="71"/>
      <c r="BO90" s="71"/>
      <c r="BP90" s="71"/>
      <c r="BQ90" s="71"/>
      <c r="BR90" s="71"/>
      <c r="BS90" s="71"/>
      <c r="BT90" s="71"/>
      <c r="BU90" s="71"/>
      <c r="BV90" s="71"/>
      <c r="BW90" s="71"/>
    </row>
    <row r="91" spans="2:83" ht="23.25" x14ac:dyDescent="0.25">
      <c r="B91"/>
      <c r="C91"/>
      <c r="D91" s="409"/>
      <c r="E91" s="409"/>
      <c r="F91" s="409"/>
      <c r="G91" s="409"/>
      <c r="H91" s="409"/>
      <c r="I91" s="409"/>
      <c r="J91" s="333">
        <v>250</v>
      </c>
      <c r="K91" s="333">
        <v>0</v>
      </c>
      <c r="L91" s="333">
        <v>23</v>
      </c>
      <c r="M91" s="333">
        <v>0</v>
      </c>
      <c r="O91" s="350"/>
      <c r="P91" s="350"/>
      <c r="Q91" s="350"/>
      <c r="R91" s="350"/>
      <c r="Z91" s="71"/>
      <c r="AC91" s="127"/>
      <c r="AF91" s="128"/>
      <c r="AG91" s="128"/>
      <c r="AH91" s="128"/>
      <c r="AI91" s="128"/>
      <c r="AJ91" s="127"/>
      <c r="AK91" s="128"/>
      <c r="AL91" s="128"/>
      <c r="AM91" s="128"/>
      <c r="AN91" s="128"/>
      <c r="AO91" s="128"/>
      <c r="AP91" s="128"/>
      <c r="BA91" s="71"/>
      <c r="BB91" s="71"/>
      <c r="BC91" s="71"/>
      <c r="BD91" s="71"/>
      <c r="BE91" s="71"/>
      <c r="BF91" s="71"/>
      <c r="BG91" s="72"/>
      <c r="BH91" s="72"/>
      <c r="BI91" s="71"/>
      <c r="BJ91" s="71"/>
      <c r="BK91" s="71"/>
      <c r="BL91" s="71"/>
      <c r="BM91" s="71"/>
      <c r="BN91" s="71"/>
      <c r="BO91" s="71"/>
      <c r="BP91" s="71"/>
      <c r="BQ91" s="71"/>
      <c r="BR91" s="71"/>
      <c r="BS91" s="71"/>
      <c r="BT91" s="71"/>
      <c r="BU91" s="71"/>
      <c r="BV91" s="71"/>
      <c r="BW91" s="71"/>
    </row>
    <row r="92" spans="2:83" ht="23.25" x14ac:dyDescent="0.25">
      <c r="B92" s="249" t="s">
        <v>460</v>
      </c>
      <c r="J92" s="333">
        <v>550</v>
      </c>
      <c r="K92" s="333">
        <v>130</v>
      </c>
      <c r="L92" s="333">
        <v>51</v>
      </c>
      <c r="M92" s="333">
        <v>12</v>
      </c>
      <c r="O92" s="350"/>
      <c r="P92" s="350"/>
      <c r="Q92" s="350"/>
      <c r="R92" s="350"/>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2"/>
      <c r="BP92" s="72"/>
      <c r="BQ92" s="71"/>
      <c r="BR92" s="71"/>
      <c r="BS92" s="71"/>
      <c r="BT92" s="71"/>
      <c r="BU92" s="71"/>
      <c r="BV92" s="71"/>
      <c r="BW92" s="71"/>
      <c r="BX92" s="71"/>
      <c r="BY92" s="71"/>
      <c r="BZ92" s="71"/>
      <c r="CA92" s="71"/>
      <c r="CB92" s="71"/>
      <c r="CC92" s="71"/>
      <c r="CD92" s="71"/>
      <c r="CE92" s="71"/>
    </row>
    <row r="93" spans="2:83" ht="23.25" x14ac:dyDescent="0.25">
      <c r="J93" s="333">
        <v>600</v>
      </c>
      <c r="K93" s="333">
        <v>130</v>
      </c>
      <c r="L93" s="333">
        <v>56</v>
      </c>
      <c r="M93" s="333">
        <v>12</v>
      </c>
      <c r="O93" s="350"/>
      <c r="P93" s="350"/>
      <c r="Q93" s="350"/>
      <c r="R93" s="350"/>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2"/>
      <c r="BP93" s="72"/>
      <c r="BQ93" s="71"/>
      <c r="BR93" s="71"/>
      <c r="BS93" s="71"/>
      <c r="BT93" s="71"/>
      <c r="BU93" s="71"/>
      <c r="BV93" s="71"/>
      <c r="BW93" s="71"/>
      <c r="BX93" s="71"/>
      <c r="BY93" s="71"/>
      <c r="BZ93" s="71"/>
      <c r="CA93" s="71"/>
      <c r="CB93" s="71"/>
      <c r="CC93" s="71"/>
      <c r="CD93" s="71"/>
      <c r="CE93" s="71"/>
    </row>
    <row r="94" spans="2:83" ht="18.75" x14ac:dyDescent="0.25">
      <c r="B94" s="73" t="s">
        <v>441</v>
      </c>
      <c r="C94" s="73"/>
      <c r="D94" s="411"/>
      <c r="E94" s="411"/>
      <c r="F94" s="411"/>
      <c r="G94" s="411"/>
      <c r="H94" s="411"/>
      <c r="I94" s="411"/>
      <c r="J94" s="333">
        <v>435</v>
      </c>
      <c r="K94" s="333">
        <v>95</v>
      </c>
      <c r="L94" s="333">
        <v>40</v>
      </c>
      <c r="M94" s="333">
        <v>9</v>
      </c>
      <c r="O94" t="s">
        <v>463</v>
      </c>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2"/>
      <c r="BP94" s="72"/>
      <c r="BQ94" s="71"/>
      <c r="BR94" s="71"/>
      <c r="BS94" s="71"/>
      <c r="BT94" s="71"/>
      <c r="BU94" s="71"/>
      <c r="BV94" s="71"/>
      <c r="BW94" s="71"/>
      <c r="BX94" s="71"/>
      <c r="BY94" s="71"/>
      <c r="BZ94" s="71"/>
      <c r="CA94" s="71"/>
      <c r="CB94" s="71"/>
      <c r="CC94" s="71"/>
      <c r="CD94" s="71"/>
      <c r="CE94" s="71"/>
    </row>
    <row r="95" spans="2:83" ht="18.75" x14ac:dyDescent="0.25">
      <c r="B95" s="328" t="s">
        <v>442</v>
      </c>
      <c r="C95" s="328"/>
      <c r="D95" s="328"/>
      <c r="E95" s="328"/>
      <c r="F95" s="328"/>
      <c r="G95" s="328"/>
      <c r="H95" s="328"/>
      <c r="I95" s="328"/>
      <c r="J95" s="333">
        <v>550</v>
      </c>
      <c r="K95" s="333">
        <v>115</v>
      </c>
      <c r="L95" s="333">
        <v>51</v>
      </c>
      <c r="M95" s="333">
        <v>11</v>
      </c>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2"/>
      <c r="BP95" s="72"/>
      <c r="BQ95" s="71"/>
      <c r="BR95" s="71"/>
      <c r="BS95" s="71"/>
      <c r="BT95" s="71"/>
      <c r="BU95" s="71"/>
      <c r="BV95" s="71"/>
      <c r="BW95" s="71"/>
      <c r="BX95" s="71"/>
      <c r="BY95" s="71"/>
      <c r="BZ95" s="71"/>
      <c r="CA95" s="71"/>
      <c r="CB95" s="71"/>
      <c r="CC95" s="71"/>
      <c r="CD95" s="71"/>
      <c r="CE95" s="71"/>
    </row>
    <row r="96" spans="2:83" ht="18.75" x14ac:dyDescent="0.25">
      <c r="B96" s="330"/>
      <c r="C96" s="330"/>
      <c r="D96" s="330"/>
      <c r="E96" s="330"/>
      <c r="F96" s="330"/>
      <c r="G96" s="330"/>
      <c r="H96" s="330"/>
      <c r="I96" s="330"/>
      <c r="J96" s="333">
        <v>225</v>
      </c>
      <c r="K96" s="333">
        <v>330</v>
      </c>
      <c r="L96" s="333">
        <v>21</v>
      </c>
      <c r="M96" s="333">
        <v>31</v>
      </c>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2"/>
      <c r="BP96" s="72"/>
      <c r="BQ96" s="71"/>
      <c r="BR96" s="71"/>
      <c r="BS96" s="71"/>
      <c r="BT96" s="71"/>
      <c r="BU96" s="71"/>
      <c r="BV96" s="71"/>
      <c r="BW96" s="71"/>
      <c r="BX96" s="71"/>
      <c r="BY96" s="71"/>
      <c r="BZ96" s="71"/>
      <c r="CA96" s="71"/>
      <c r="CB96" s="71"/>
      <c r="CC96" s="71"/>
      <c r="CD96" s="71"/>
      <c r="CE96" s="71"/>
    </row>
    <row r="97" spans="2:83" ht="40.5" customHeight="1" x14ac:dyDescent="0.25">
      <c r="B97" s="311"/>
      <c r="C97" s="311"/>
      <c r="D97" s="426"/>
      <c r="E97" s="426"/>
      <c r="F97" s="426"/>
      <c r="G97" s="426"/>
      <c r="H97" s="426"/>
      <c r="I97" s="426"/>
      <c r="J97" s="333">
        <v>400</v>
      </c>
      <c r="K97" s="333">
        <v>0</v>
      </c>
      <c r="L97" s="333">
        <v>37</v>
      </c>
      <c r="M97" s="333">
        <v>0</v>
      </c>
      <c r="S97" s="350"/>
      <c r="T97" s="350"/>
      <c r="U97" s="350"/>
      <c r="V97" s="350"/>
      <c r="W97" s="350"/>
      <c r="X97" s="350"/>
      <c r="Y97" s="350"/>
      <c r="Z97" s="350"/>
      <c r="AA97" s="350"/>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2"/>
      <c r="BP97" s="72"/>
      <c r="BQ97" s="71"/>
      <c r="BR97" s="71"/>
      <c r="BS97" s="71"/>
      <c r="BT97" s="71"/>
      <c r="BU97" s="71"/>
      <c r="BV97" s="71"/>
      <c r="BW97" s="71"/>
      <c r="BX97" s="71"/>
      <c r="BY97" s="71"/>
      <c r="BZ97" s="71"/>
      <c r="CA97" s="71"/>
      <c r="CB97" s="71"/>
      <c r="CC97" s="71"/>
      <c r="CD97" s="71"/>
      <c r="CE97" s="71"/>
    </row>
    <row r="98" spans="2:83" ht="18.75" customHeight="1" x14ac:dyDescent="0.25">
      <c r="B98" s="73"/>
      <c r="C98" s="73"/>
      <c r="D98" s="411"/>
      <c r="E98" s="411"/>
      <c r="F98" s="411"/>
      <c r="G98" s="411"/>
      <c r="H98" s="411"/>
      <c r="I98" s="411"/>
      <c r="J98" s="333">
        <v>2500</v>
      </c>
      <c r="K98" s="333">
        <v>0</v>
      </c>
      <c r="L98" s="333">
        <v>232</v>
      </c>
      <c r="M98" s="333">
        <v>0</v>
      </c>
      <c r="S98" s="350"/>
      <c r="T98" s="350"/>
      <c r="U98" s="350"/>
      <c r="V98" s="350"/>
      <c r="W98" s="350"/>
      <c r="X98" s="350"/>
      <c r="Y98" s="350"/>
      <c r="Z98" s="350"/>
      <c r="AA98" s="350"/>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2"/>
      <c r="BP98" s="72"/>
      <c r="BQ98" s="71"/>
      <c r="BR98" s="71"/>
      <c r="BS98" s="71"/>
      <c r="BT98" s="71"/>
      <c r="BU98" s="71"/>
      <c r="BV98" s="71"/>
      <c r="BW98" s="71"/>
      <c r="BX98" s="71"/>
      <c r="BY98" s="71"/>
      <c r="BZ98" s="71"/>
      <c r="CA98" s="71"/>
      <c r="CB98" s="71"/>
      <c r="CC98" s="71"/>
      <c r="CD98" s="71"/>
      <c r="CE98" s="71"/>
    </row>
    <row r="99" spans="2:83" ht="18.75" customHeight="1" x14ac:dyDescent="0.25">
      <c r="B99" s="71" t="s">
        <v>447</v>
      </c>
      <c r="C99" s="71"/>
      <c r="D99" s="410"/>
      <c r="E99" s="410"/>
      <c r="F99" s="410"/>
      <c r="G99" s="410"/>
      <c r="H99" s="410"/>
      <c r="I99" s="410"/>
      <c r="J99" s="334">
        <v>20000</v>
      </c>
      <c r="K99" s="333">
        <v>0</v>
      </c>
      <c r="L99" s="334">
        <v>1860</v>
      </c>
      <c r="M99" s="333">
        <v>0</v>
      </c>
      <c r="S99" s="350"/>
      <c r="T99" s="350"/>
      <c r="U99" s="350"/>
      <c r="V99" s="350"/>
      <c r="W99" s="350"/>
      <c r="X99" s="350"/>
      <c r="Y99" s="350"/>
      <c r="Z99" s="350"/>
      <c r="AA99" s="350"/>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2"/>
      <c r="BP99" s="72"/>
      <c r="BQ99" s="71"/>
      <c r="BR99" s="71"/>
      <c r="BS99" s="71"/>
      <c r="BT99" s="71"/>
      <c r="BU99" s="71"/>
      <c r="BV99" s="71"/>
      <c r="BW99" s="71"/>
      <c r="BX99" s="71"/>
      <c r="BY99" s="71"/>
      <c r="BZ99" s="71"/>
      <c r="CA99" s="71"/>
      <c r="CB99" s="71"/>
      <c r="CC99" s="71"/>
      <c r="CD99" s="71"/>
      <c r="CE99" s="71"/>
    </row>
    <row r="100" spans="2:83" ht="18.75" customHeight="1" x14ac:dyDescent="0.25">
      <c r="B100" s="71" t="s">
        <v>448</v>
      </c>
      <c r="C100" s="71"/>
      <c r="D100" s="410"/>
      <c r="E100" s="410"/>
      <c r="F100" s="410"/>
      <c r="G100" s="410"/>
      <c r="H100" s="410"/>
      <c r="I100" s="410"/>
      <c r="J100" s="333">
        <v>1500</v>
      </c>
      <c r="K100" s="333">
        <v>700</v>
      </c>
      <c r="L100" s="333">
        <v>139</v>
      </c>
      <c r="M100" s="333">
        <v>65</v>
      </c>
      <c r="S100" s="350"/>
      <c r="T100" s="350"/>
      <c r="U100" s="350"/>
      <c r="V100" s="350"/>
      <c r="W100" s="350"/>
      <c r="X100" s="350"/>
      <c r="Y100" s="350"/>
      <c r="Z100" s="350"/>
      <c r="AA100" s="350"/>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2"/>
      <c r="BP100" s="72"/>
      <c r="BQ100" s="71"/>
      <c r="BR100" s="71"/>
      <c r="BS100" s="71"/>
      <c r="BT100" s="71"/>
      <c r="BU100" s="71"/>
      <c r="BV100" s="71"/>
      <c r="BW100" s="71"/>
      <c r="BX100" s="71"/>
      <c r="BY100" s="71"/>
      <c r="BZ100" s="71"/>
      <c r="CA100" s="71"/>
      <c r="CB100" s="71"/>
      <c r="CC100" s="71"/>
      <c r="CD100" s="71"/>
      <c r="CE100" s="71"/>
    </row>
    <row r="101" spans="2:83" ht="18.75" customHeight="1" x14ac:dyDescent="0.25">
      <c r="B101" s="71" t="s">
        <v>449</v>
      </c>
      <c r="C101" s="71"/>
      <c r="D101" s="410"/>
      <c r="E101" s="410"/>
      <c r="F101" s="410"/>
      <c r="G101" s="410"/>
      <c r="H101" s="410"/>
      <c r="I101" s="410"/>
      <c r="J101" s="333">
        <v>630</v>
      </c>
      <c r="K101" s="333">
        <v>105</v>
      </c>
      <c r="L101" s="333">
        <v>59</v>
      </c>
      <c r="M101" s="333">
        <v>10</v>
      </c>
      <c r="S101" s="350"/>
      <c r="T101" s="350"/>
      <c r="U101" s="350"/>
      <c r="V101" s="350"/>
      <c r="W101" s="350"/>
      <c r="X101" s="350"/>
      <c r="Y101" s="350"/>
      <c r="Z101" s="350"/>
      <c r="AA101" s="350"/>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2"/>
      <c r="BP101" s="72"/>
      <c r="BQ101" s="71"/>
      <c r="BR101" s="71"/>
      <c r="BS101" s="71"/>
      <c r="BT101" s="71"/>
      <c r="BU101" s="71"/>
      <c r="BV101" s="71"/>
      <c r="BW101" s="71"/>
      <c r="BX101" s="71"/>
      <c r="BY101" s="71"/>
      <c r="BZ101" s="71"/>
      <c r="CA101" s="71"/>
      <c r="CB101" s="71"/>
      <c r="CC101" s="71"/>
      <c r="CD101" s="71"/>
      <c r="CE101" s="71"/>
    </row>
    <row r="102" spans="2:83" ht="18.75" x14ac:dyDescent="0.25">
      <c r="B102" s="71" t="s">
        <v>450</v>
      </c>
      <c r="C102" s="71"/>
      <c r="D102" s="410"/>
      <c r="E102" s="410"/>
      <c r="F102" s="410"/>
      <c r="G102" s="410"/>
      <c r="H102" s="410"/>
      <c r="I102" s="410"/>
      <c r="J102" s="333">
        <v>1300</v>
      </c>
      <c r="K102" s="333">
        <v>140</v>
      </c>
      <c r="L102" s="333">
        <v>121</v>
      </c>
      <c r="M102" s="333">
        <v>13</v>
      </c>
      <c r="BO102" s="72"/>
      <c r="BP102" s="72"/>
      <c r="BQ102" s="71"/>
      <c r="BR102" s="71"/>
      <c r="BS102" s="71"/>
      <c r="BT102" s="71"/>
      <c r="BU102" s="71"/>
      <c r="BV102" s="71"/>
      <c r="BW102" s="71"/>
      <c r="BX102" s="71"/>
      <c r="BY102" s="71"/>
      <c r="BZ102" s="71"/>
      <c r="CA102" s="71"/>
      <c r="CB102" s="71"/>
      <c r="CC102" s="71"/>
      <c r="CD102" s="71"/>
      <c r="CE102" s="71"/>
    </row>
    <row r="103" spans="2:83" ht="18.75" x14ac:dyDescent="0.25">
      <c r="B103" s="71" t="s">
        <v>451</v>
      </c>
      <c r="C103" s="71"/>
      <c r="D103" s="410"/>
      <c r="E103" s="410"/>
      <c r="F103" s="410"/>
      <c r="G103" s="410"/>
      <c r="H103" s="410"/>
      <c r="I103" s="410"/>
      <c r="J103" s="333">
        <v>2100</v>
      </c>
      <c r="K103" s="333">
        <v>150</v>
      </c>
      <c r="L103" s="333">
        <v>195</v>
      </c>
      <c r="M103" s="333">
        <v>14</v>
      </c>
      <c r="BO103" s="72"/>
      <c r="BP103" s="72"/>
      <c r="BQ103" s="71"/>
      <c r="BR103" s="71"/>
      <c r="BS103" s="71"/>
      <c r="BT103" s="71"/>
      <c r="BU103" s="71"/>
      <c r="BV103" s="71"/>
      <c r="BW103" s="71"/>
      <c r="BX103" s="71"/>
      <c r="BY103" s="71"/>
      <c r="BZ103" s="71"/>
      <c r="CA103" s="71"/>
      <c r="CB103" s="71"/>
      <c r="CC103" s="71"/>
      <c r="CD103" s="71"/>
      <c r="CE103" s="71"/>
    </row>
    <row r="104" spans="2:83" ht="18.75" x14ac:dyDescent="0.25">
      <c r="B104" s="71" t="s">
        <v>452</v>
      </c>
      <c r="C104" s="71"/>
      <c r="D104" s="410"/>
      <c r="E104" s="410"/>
      <c r="F104" s="410"/>
      <c r="G104" s="410"/>
      <c r="H104" s="410"/>
      <c r="I104" s="410"/>
      <c r="BO104" s="72"/>
      <c r="BP104" s="72"/>
      <c r="BQ104" s="71"/>
      <c r="BR104" s="71"/>
      <c r="BS104" s="71"/>
      <c r="BT104" s="71"/>
      <c r="BU104" s="71"/>
      <c r="BV104" s="71"/>
      <c r="BW104" s="71"/>
      <c r="BX104" s="71"/>
      <c r="BY104" s="71"/>
      <c r="BZ104" s="71"/>
      <c r="CA104" s="71"/>
      <c r="CB104" s="71"/>
      <c r="CC104" s="71"/>
      <c r="CD104" s="71"/>
      <c r="CE104" s="71"/>
    </row>
    <row r="105" spans="2:83" ht="18.75" x14ac:dyDescent="0.25">
      <c r="B105" s="71" t="s">
        <v>453</v>
      </c>
      <c r="C105" s="71"/>
      <c r="D105" s="410"/>
      <c r="E105" s="410"/>
      <c r="F105" s="410"/>
      <c r="G105" s="410"/>
      <c r="H105" s="410"/>
      <c r="I105" s="410"/>
      <c r="BO105" s="72"/>
      <c r="BP105" s="72"/>
      <c r="BQ105" s="71"/>
      <c r="BR105" s="71"/>
      <c r="BS105" s="71"/>
      <c r="BT105" s="71"/>
      <c r="BU105" s="71"/>
      <c r="BV105" s="71"/>
      <c r="BW105" s="71"/>
      <c r="BX105" s="71"/>
      <c r="BY105" s="71"/>
      <c r="BZ105" s="71"/>
      <c r="CA105" s="71"/>
      <c r="CB105" s="71"/>
      <c r="CC105" s="71"/>
      <c r="CD105" s="71"/>
      <c r="CE105" s="71"/>
    </row>
    <row r="106" spans="2:83" ht="18.75" x14ac:dyDescent="0.25">
      <c r="B106" s="71" t="s">
        <v>454</v>
      </c>
      <c r="C106" s="71"/>
      <c r="D106" s="410"/>
      <c r="E106" s="410"/>
      <c r="F106" s="410"/>
      <c r="G106" s="410"/>
      <c r="H106" s="410"/>
      <c r="I106" s="410"/>
      <c r="BO106" s="72"/>
      <c r="BP106" s="72"/>
      <c r="BQ106" s="71"/>
      <c r="BR106" s="71"/>
      <c r="BS106" s="71"/>
      <c r="BT106" s="71"/>
      <c r="BU106" s="71"/>
      <c r="BV106" s="71"/>
      <c r="BW106" s="71"/>
      <c r="BX106" s="71"/>
      <c r="BY106" s="71"/>
      <c r="BZ106" s="71"/>
      <c r="CA106" s="71"/>
      <c r="CB106" s="71"/>
      <c r="CC106" s="71"/>
      <c r="CD106" s="71"/>
      <c r="CE106" s="71"/>
    </row>
    <row r="107" spans="2:83" ht="18.75" x14ac:dyDescent="0.25">
      <c r="B107" s="71" t="s">
        <v>455</v>
      </c>
      <c r="C107" s="71"/>
      <c r="D107" s="410"/>
      <c r="E107" s="410"/>
      <c r="F107" s="410"/>
      <c r="G107" s="410"/>
      <c r="H107" s="410"/>
      <c r="I107" s="410"/>
      <c r="BO107" s="72"/>
      <c r="BP107" s="72"/>
      <c r="BQ107" s="71"/>
      <c r="BR107" s="71"/>
      <c r="BS107" s="71"/>
      <c r="BT107" s="71"/>
      <c r="BU107" s="71"/>
      <c r="BV107" s="71"/>
      <c r="BW107" s="71"/>
      <c r="BX107" s="71"/>
      <c r="BY107" s="71"/>
      <c r="BZ107" s="71"/>
      <c r="CA107" s="71"/>
      <c r="CB107" s="71"/>
      <c r="CC107" s="71"/>
      <c r="CD107" s="71"/>
      <c r="CE107" s="71"/>
    </row>
    <row r="108" spans="2:83" ht="18.75" x14ac:dyDescent="0.25">
      <c r="B108" s="71" t="s">
        <v>456</v>
      </c>
      <c r="C108" s="71"/>
      <c r="D108" s="410"/>
      <c r="E108" s="410"/>
      <c r="F108" s="410"/>
      <c r="G108" s="410"/>
      <c r="H108" s="410"/>
      <c r="I108" s="410"/>
      <c r="BO108" s="72"/>
      <c r="BP108" s="72"/>
      <c r="BQ108" s="71"/>
      <c r="BR108" s="71"/>
      <c r="BS108" s="71"/>
      <c r="BT108" s="71"/>
      <c r="BU108" s="71"/>
      <c r="BV108" s="71"/>
      <c r="BW108" s="71"/>
      <c r="BX108" s="71"/>
      <c r="BY108" s="71"/>
      <c r="BZ108" s="71"/>
      <c r="CA108" s="71"/>
      <c r="CB108" s="71"/>
      <c r="CC108" s="71"/>
      <c r="CD108" s="71"/>
      <c r="CE108" s="71"/>
    </row>
    <row r="109" spans="2:83" ht="18.75" x14ac:dyDescent="0.25">
      <c r="B109" s="71" t="s">
        <v>457</v>
      </c>
      <c r="C109" s="71"/>
      <c r="D109" s="410"/>
      <c r="E109" s="410"/>
      <c r="F109" s="410"/>
      <c r="G109" s="410"/>
      <c r="H109" s="410"/>
      <c r="I109" s="410"/>
      <c r="K109" s="340" t="s">
        <v>469</v>
      </c>
      <c r="L109" s="340" t="s">
        <v>468</v>
      </c>
      <c r="M109" s="340" t="s">
        <v>467</v>
      </c>
      <c r="N109" s="340" t="s">
        <v>170</v>
      </c>
      <c r="BO109" s="71"/>
      <c r="BP109" s="71"/>
      <c r="BQ109" s="71"/>
      <c r="BR109" s="71"/>
      <c r="BS109" s="71"/>
      <c r="BT109" s="71"/>
      <c r="BU109" s="71"/>
      <c r="BV109" s="71"/>
      <c r="BW109" s="71"/>
      <c r="BX109" s="71"/>
      <c r="BY109" s="71"/>
      <c r="BZ109" s="71"/>
      <c r="CA109" s="71"/>
      <c r="CB109" s="71"/>
      <c r="CC109" s="71"/>
      <c r="CD109" s="71"/>
      <c r="CE109" s="71"/>
    </row>
    <row r="110" spans="2:83" ht="18.75" x14ac:dyDescent="0.25">
      <c r="B110" s="71" t="s">
        <v>458</v>
      </c>
      <c r="C110" s="71"/>
      <c r="D110" s="410"/>
      <c r="E110" s="410"/>
      <c r="F110" s="410"/>
      <c r="G110" s="410"/>
      <c r="H110" s="410"/>
      <c r="I110" s="410"/>
      <c r="J110" s="339" t="s">
        <v>466</v>
      </c>
      <c r="K110" s="337">
        <v>694</v>
      </c>
      <c r="L110" s="338">
        <v>1030</v>
      </c>
      <c r="M110" s="338">
        <v>1460</v>
      </c>
      <c r="N110" s="337">
        <v>180</v>
      </c>
      <c r="BO110" s="71"/>
      <c r="BP110" s="71"/>
      <c r="BQ110" s="71"/>
      <c r="BR110" s="71"/>
      <c r="BS110" s="71"/>
      <c r="BT110" s="71"/>
      <c r="BU110" s="71"/>
      <c r="BV110" s="71"/>
      <c r="BW110" s="71"/>
      <c r="BX110" s="71"/>
      <c r="BY110" s="71"/>
      <c r="BZ110" s="71"/>
      <c r="CA110" s="71"/>
      <c r="CB110" s="71"/>
      <c r="CC110" s="71"/>
      <c r="CD110" s="71"/>
      <c r="CE110" s="71"/>
    </row>
    <row r="111" spans="2:83" ht="18.75" x14ac:dyDescent="0.25">
      <c r="B111" s="71" t="s">
        <v>459</v>
      </c>
      <c r="C111" s="71"/>
      <c r="D111" s="410"/>
      <c r="E111" s="410"/>
      <c r="F111" s="410"/>
      <c r="G111" s="410"/>
      <c r="H111" s="410"/>
      <c r="I111" s="410"/>
      <c r="K111">
        <v>21.2</v>
      </c>
      <c r="L111">
        <v>26.8</v>
      </c>
      <c r="BO111" s="71"/>
      <c r="BP111" s="71"/>
      <c r="BQ111" s="71"/>
      <c r="BR111" s="71"/>
      <c r="BS111" s="71"/>
      <c r="BT111" s="71"/>
      <c r="BU111" s="71"/>
      <c r="BV111" s="71"/>
      <c r="BW111" s="71"/>
      <c r="BX111" s="71"/>
      <c r="BY111" s="71"/>
      <c r="BZ111" s="71"/>
      <c r="CA111" s="71"/>
      <c r="CB111" s="71"/>
      <c r="CC111" s="71"/>
      <c r="CD111" s="71"/>
      <c r="CE111" s="71"/>
    </row>
    <row r="112" spans="2:83" ht="18.75" x14ac:dyDescent="0.25">
      <c r="BO112" s="71"/>
      <c r="BP112" s="71"/>
      <c r="BQ112" s="71"/>
      <c r="BR112" s="71"/>
      <c r="BS112" s="71"/>
      <c r="BT112" s="71"/>
      <c r="BU112" s="71"/>
      <c r="BV112" s="71"/>
      <c r="BW112" s="71"/>
      <c r="BX112" s="71"/>
      <c r="BY112" s="71"/>
      <c r="BZ112" s="71"/>
      <c r="CA112" s="71"/>
      <c r="CB112" s="71"/>
      <c r="CC112" s="71"/>
      <c r="CD112" s="71"/>
      <c r="CE112" s="71"/>
    </row>
    <row r="113" spans="2:83" ht="18.75" x14ac:dyDescent="0.25">
      <c r="BO113" s="71"/>
      <c r="BP113" s="71"/>
      <c r="BQ113" s="71"/>
      <c r="BR113" s="71"/>
      <c r="BS113" s="71"/>
      <c r="BT113" s="71"/>
      <c r="BU113" s="71"/>
      <c r="BV113" s="71"/>
      <c r="BW113" s="71"/>
      <c r="BX113" s="71"/>
      <c r="BY113" s="71"/>
      <c r="BZ113" s="71"/>
      <c r="CA113" s="71"/>
      <c r="CB113" s="71"/>
      <c r="CC113" s="71"/>
      <c r="CD113" s="71"/>
      <c r="CE113" s="71"/>
    </row>
    <row r="114" spans="2:83" ht="18.75" x14ac:dyDescent="0.25">
      <c r="BO114" s="71"/>
      <c r="BP114" s="71"/>
      <c r="BQ114" s="71"/>
      <c r="BR114" s="71"/>
      <c r="BS114" s="71"/>
      <c r="BT114" s="71"/>
      <c r="BU114" s="71"/>
      <c r="BV114" s="71"/>
      <c r="BW114" s="71"/>
      <c r="BX114" s="71"/>
      <c r="BY114" s="71"/>
      <c r="BZ114" s="71"/>
      <c r="CA114" s="71"/>
      <c r="CB114" s="71"/>
      <c r="CC114" s="71"/>
      <c r="CD114" s="71"/>
      <c r="CE114" s="71"/>
    </row>
    <row r="115" spans="2:83" ht="18.75" x14ac:dyDescent="0.25">
      <c r="B115" t="s">
        <v>471</v>
      </c>
      <c r="C115"/>
      <c r="D115" s="409"/>
      <c r="E115" s="409"/>
      <c r="F115" s="409"/>
      <c r="G115" s="409"/>
      <c r="H115" s="409"/>
      <c r="I115" s="409"/>
      <c r="BO115" s="71"/>
      <c r="BP115" s="71"/>
      <c r="BQ115" s="71"/>
      <c r="BR115" s="71"/>
      <c r="BS115" s="71"/>
      <c r="BT115" s="71"/>
      <c r="BU115" s="71"/>
      <c r="BV115" s="71"/>
      <c r="BW115" s="71"/>
      <c r="BX115" s="71"/>
      <c r="BY115" s="71"/>
      <c r="BZ115" s="71"/>
      <c r="CA115" s="71"/>
      <c r="CB115" s="71"/>
      <c r="CC115" s="71"/>
      <c r="CD115" s="71"/>
      <c r="CE115" s="71"/>
    </row>
    <row r="116" spans="2:83" ht="18.75" x14ac:dyDescent="0.25">
      <c r="B116" s="341" t="s">
        <v>470</v>
      </c>
      <c r="C116" s="341"/>
      <c r="D116" s="341"/>
      <c r="E116" s="341"/>
      <c r="F116" s="341"/>
      <c r="G116" s="341"/>
      <c r="H116" s="341"/>
      <c r="I116" s="341"/>
      <c r="BO116" s="71"/>
      <c r="BP116" s="71"/>
      <c r="BQ116" s="71"/>
      <c r="BR116" s="71"/>
      <c r="BS116" s="71"/>
      <c r="BT116" s="71"/>
      <c r="BU116" s="71"/>
      <c r="BV116" s="71"/>
      <c r="BW116" s="71"/>
      <c r="BX116" s="71"/>
      <c r="BY116" s="71"/>
      <c r="BZ116" s="71"/>
      <c r="CA116" s="71"/>
      <c r="CB116" s="71"/>
      <c r="CC116" s="71"/>
      <c r="CD116" s="71"/>
      <c r="CE116" s="71"/>
    </row>
    <row r="117" spans="2:83" ht="18.75" x14ac:dyDescent="0.25">
      <c r="B117"/>
      <c r="C117"/>
      <c r="D117" s="409"/>
      <c r="E117" s="409"/>
      <c r="F117" s="409"/>
      <c r="G117" s="409"/>
      <c r="H117" s="409"/>
      <c r="I117" s="409"/>
      <c r="BO117" s="71"/>
      <c r="BP117" s="71"/>
      <c r="BQ117" s="71"/>
      <c r="BR117" s="71"/>
      <c r="BS117" s="71"/>
      <c r="BT117" s="71"/>
      <c r="BU117" s="71"/>
      <c r="BV117" s="71"/>
      <c r="BW117" s="71"/>
      <c r="BX117" s="71"/>
      <c r="BY117" s="71"/>
      <c r="BZ117" s="71"/>
      <c r="CA117" s="71"/>
      <c r="CB117" s="71"/>
      <c r="CC117" s="71"/>
      <c r="CD117" s="71"/>
      <c r="CE117" s="71"/>
    </row>
    <row r="118" spans="2:83" ht="18.75" x14ac:dyDescent="0.25">
      <c r="B118"/>
      <c r="C118"/>
      <c r="D118" s="409"/>
      <c r="E118" s="409"/>
      <c r="F118" s="409"/>
      <c r="G118" s="409"/>
      <c r="H118" s="409"/>
      <c r="I118" s="409"/>
      <c r="BO118" s="71"/>
      <c r="BP118" s="71"/>
      <c r="BQ118" s="71"/>
      <c r="BR118" s="71"/>
      <c r="BS118" s="71"/>
      <c r="BT118" s="71"/>
      <c r="BU118" s="71"/>
      <c r="BV118" s="71"/>
      <c r="BW118" s="71"/>
      <c r="BX118" s="71"/>
      <c r="BY118" s="71"/>
      <c r="BZ118" s="71"/>
      <c r="CA118" s="71"/>
      <c r="CB118" s="71"/>
      <c r="CC118" s="71"/>
      <c r="CD118" s="71"/>
      <c r="CE118" s="71"/>
    </row>
    <row r="119" spans="2:83" ht="18.75" x14ac:dyDescent="0.25">
      <c r="B119"/>
      <c r="C119"/>
      <c r="D119" s="409"/>
      <c r="E119" s="409"/>
      <c r="F119" s="409"/>
      <c r="G119" s="409"/>
      <c r="H119" s="409"/>
      <c r="I119" s="409"/>
      <c r="BO119" s="71"/>
      <c r="BP119" s="71"/>
      <c r="BQ119" s="71"/>
      <c r="BR119" s="71"/>
      <c r="BS119" s="71"/>
      <c r="BT119" s="71"/>
      <c r="BU119" s="71"/>
      <c r="BV119" s="71"/>
      <c r="BW119" s="71"/>
      <c r="BX119" s="71"/>
      <c r="BY119" s="71"/>
      <c r="BZ119" s="71"/>
      <c r="CA119" s="71"/>
      <c r="CB119" s="71"/>
      <c r="CC119" s="71"/>
      <c r="CD119" s="71"/>
      <c r="CE119" s="71"/>
    </row>
    <row r="120" spans="2:83" ht="18.75" x14ac:dyDescent="0.25">
      <c r="B120"/>
      <c r="C120"/>
      <c r="D120" s="409"/>
      <c r="E120" s="409"/>
      <c r="F120" s="409"/>
      <c r="G120" s="409"/>
      <c r="H120" s="409"/>
      <c r="I120" s="409"/>
      <c r="BO120" s="71"/>
      <c r="BP120" s="71"/>
      <c r="BQ120" s="71"/>
      <c r="BR120" s="71"/>
      <c r="BS120" s="71"/>
      <c r="BT120" s="71"/>
      <c r="BU120" s="71"/>
      <c r="BV120" s="71"/>
      <c r="BW120" s="71"/>
      <c r="BX120" s="71"/>
      <c r="BY120" s="71"/>
      <c r="BZ120" s="71"/>
      <c r="CA120" s="71"/>
      <c r="CB120" s="71"/>
      <c r="CC120" s="71"/>
      <c r="CD120" s="71"/>
      <c r="CE120" s="71"/>
    </row>
    <row r="121" spans="2:83" ht="18.75" x14ac:dyDescent="0.25">
      <c r="B121" s="336" t="s">
        <v>465</v>
      </c>
      <c r="C121" s="336"/>
      <c r="D121" s="336"/>
      <c r="E121" s="336"/>
      <c r="F121" s="336"/>
      <c r="G121" s="336"/>
      <c r="H121" s="336"/>
      <c r="I121" s="336"/>
      <c r="BO121" s="71"/>
      <c r="BP121" s="71"/>
      <c r="BQ121" s="71"/>
      <c r="BR121" s="71"/>
      <c r="BS121" s="71"/>
      <c r="BT121" s="71"/>
      <c r="BU121" s="71"/>
      <c r="BV121" s="71"/>
      <c r="BW121" s="71"/>
      <c r="BX121" s="71"/>
      <c r="BY121" s="71"/>
      <c r="BZ121" s="71"/>
      <c r="CA121" s="71"/>
      <c r="CB121" s="71"/>
      <c r="CC121" s="71"/>
      <c r="CD121" s="71"/>
      <c r="CE121" s="71"/>
    </row>
    <row r="122" spans="2:83" ht="18.75" x14ac:dyDescent="0.25">
      <c r="B122" s="329"/>
      <c r="C122" s="329"/>
      <c r="D122" s="329"/>
      <c r="E122" s="329"/>
      <c r="F122" s="329"/>
      <c r="G122" s="329"/>
      <c r="H122" s="329"/>
      <c r="I122" s="329"/>
      <c r="BO122" s="71"/>
      <c r="BP122" s="71"/>
      <c r="BQ122" s="71"/>
      <c r="BR122" s="71"/>
      <c r="BS122" s="71"/>
      <c r="BT122" s="71"/>
      <c r="BU122" s="71"/>
      <c r="BV122" s="71"/>
      <c r="BW122" s="71"/>
      <c r="BX122" s="71"/>
      <c r="BY122" s="71"/>
      <c r="BZ122" s="71"/>
      <c r="CA122" s="71"/>
      <c r="CB122" s="71"/>
      <c r="CC122" s="71"/>
      <c r="CD122" s="71"/>
      <c r="CE122" s="71"/>
    </row>
    <row r="123" spans="2:83" ht="18.75" x14ac:dyDescent="0.25">
      <c r="B123" s="335" t="s">
        <v>464</v>
      </c>
      <c r="C123" s="335"/>
      <c r="D123" s="335"/>
      <c r="E123" s="335"/>
      <c r="F123" s="335"/>
      <c r="G123" s="335"/>
      <c r="H123" s="335"/>
      <c r="I123" s="335"/>
      <c r="BO123" s="71"/>
      <c r="BP123" s="71"/>
      <c r="BQ123" s="71"/>
      <c r="BR123" s="71"/>
      <c r="BS123" s="71"/>
      <c r="BT123" s="71"/>
      <c r="BU123" s="71"/>
      <c r="BV123" s="71"/>
      <c r="BW123" s="71"/>
      <c r="BX123" s="71"/>
      <c r="BY123" s="71"/>
      <c r="BZ123" s="71"/>
      <c r="CA123" s="71"/>
      <c r="CB123" s="71"/>
      <c r="CC123" s="71"/>
      <c r="CD123" s="71"/>
      <c r="CE123" s="71"/>
    </row>
    <row r="124" spans="2:83" ht="18.75" x14ac:dyDescent="0.25">
      <c r="B124"/>
      <c r="C124"/>
      <c r="D124" s="409"/>
      <c r="E124" s="409"/>
      <c r="F124" s="409"/>
      <c r="G124" s="409"/>
      <c r="H124" s="409"/>
      <c r="I124" s="409"/>
      <c r="BO124" s="71"/>
      <c r="BP124" s="71"/>
      <c r="BQ124" s="71"/>
      <c r="BR124" s="71"/>
      <c r="BS124" s="71"/>
      <c r="BT124" s="71"/>
      <c r="BU124" s="71"/>
      <c r="BV124" s="71"/>
      <c r="BW124" s="71"/>
      <c r="BX124" s="71"/>
      <c r="BY124" s="71"/>
      <c r="BZ124" s="71"/>
      <c r="CA124" s="71"/>
      <c r="CB124" s="71"/>
      <c r="CC124" s="71"/>
      <c r="CD124" s="71"/>
      <c r="CE124" s="71"/>
    </row>
    <row r="125" spans="2:83" ht="18.75" x14ac:dyDescent="0.25">
      <c r="B125"/>
      <c r="C125"/>
      <c r="D125" s="409"/>
      <c r="E125" s="409"/>
      <c r="F125" s="409"/>
      <c r="G125" s="409"/>
      <c r="H125" s="409"/>
      <c r="I125" s="409"/>
      <c r="BO125" s="71"/>
      <c r="BP125" s="71"/>
      <c r="BQ125" s="71"/>
      <c r="BR125" s="71"/>
      <c r="BS125" s="71"/>
      <c r="BT125" s="71"/>
      <c r="BU125" s="71"/>
      <c r="BV125" s="71"/>
      <c r="BW125" s="71"/>
      <c r="BX125" s="71"/>
      <c r="BY125" s="71"/>
      <c r="BZ125" s="71"/>
      <c r="CA125" s="71"/>
      <c r="CB125" s="71"/>
      <c r="CC125" s="71"/>
      <c r="CD125" s="71"/>
      <c r="CE125" s="71"/>
    </row>
    <row r="126" spans="2:83" ht="18.75" x14ac:dyDescent="0.25">
      <c r="B126"/>
      <c r="C126"/>
      <c r="D126" s="409"/>
      <c r="E126" s="409"/>
      <c r="F126" s="409"/>
      <c r="G126" s="409"/>
      <c r="H126" s="409"/>
      <c r="I126" s="409"/>
      <c r="BO126" s="71"/>
      <c r="BP126" s="71"/>
      <c r="BQ126" s="71"/>
      <c r="BR126" s="71"/>
      <c r="BS126" s="71"/>
      <c r="BT126" s="71"/>
      <c r="BU126" s="71"/>
      <c r="BV126" s="71"/>
      <c r="BW126" s="71"/>
      <c r="BX126" s="71"/>
      <c r="BY126" s="71"/>
      <c r="BZ126" s="71"/>
      <c r="CA126" s="71"/>
      <c r="CB126" s="71"/>
      <c r="CC126" s="71"/>
      <c r="CD126" s="71"/>
      <c r="CE126" s="71"/>
    </row>
    <row r="127" spans="2:83" ht="18.75" x14ac:dyDescent="0.25">
      <c r="B127"/>
      <c r="C127"/>
      <c r="D127" s="409"/>
      <c r="E127" s="409"/>
      <c r="F127" s="409"/>
      <c r="G127" s="409"/>
      <c r="H127" s="409"/>
      <c r="I127" s="409"/>
      <c r="BO127" s="71"/>
      <c r="BP127" s="71"/>
      <c r="BQ127" s="71"/>
      <c r="BR127" s="71"/>
      <c r="BS127" s="71"/>
      <c r="BT127" s="71"/>
      <c r="BU127" s="71"/>
      <c r="BV127" s="71"/>
      <c r="BW127" s="71"/>
      <c r="BX127" s="71"/>
      <c r="BY127" s="71"/>
      <c r="BZ127" s="71"/>
      <c r="CA127" s="71"/>
      <c r="CB127" s="71"/>
      <c r="CC127" s="71"/>
      <c r="CD127" s="71"/>
      <c r="CE127" s="71"/>
    </row>
    <row r="128" spans="2:83" ht="18.75" x14ac:dyDescent="0.25">
      <c r="B128"/>
      <c r="C128"/>
      <c r="D128" s="409"/>
      <c r="E128" s="409"/>
      <c r="F128" s="409"/>
      <c r="G128" s="409"/>
      <c r="H128" s="409"/>
      <c r="I128" s="409"/>
      <c r="BO128" s="71"/>
      <c r="BP128" s="71"/>
      <c r="BQ128" s="71"/>
      <c r="BR128" s="71"/>
      <c r="BS128" s="71"/>
      <c r="BT128" s="71"/>
      <c r="BU128" s="71"/>
      <c r="BV128" s="71"/>
      <c r="BW128" s="71"/>
      <c r="BX128" s="71"/>
      <c r="BY128" s="71"/>
      <c r="BZ128" s="71"/>
      <c r="CA128" s="71"/>
      <c r="CB128" s="71"/>
      <c r="CC128" s="71"/>
      <c r="CD128" s="71"/>
      <c r="CE128" s="71"/>
    </row>
    <row r="129" spans="2:9" x14ac:dyDescent="0.25">
      <c r="B129"/>
      <c r="C129"/>
      <c r="D129" s="409"/>
      <c r="E129" s="409"/>
      <c r="F129" s="409"/>
      <c r="G129" s="409"/>
      <c r="H129" s="409"/>
      <c r="I129" s="409"/>
    </row>
    <row r="130" spans="2:9" x14ac:dyDescent="0.25">
      <c r="B130"/>
      <c r="C130"/>
      <c r="D130" s="409"/>
      <c r="E130" s="409"/>
      <c r="F130" s="409"/>
      <c r="G130" s="409"/>
      <c r="H130" s="409"/>
      <c r="I130" s="409"/>
    </row>
  </sheetData>
  <mergeCells count="8">
    <mergeCell ref="AB78:AC78"/>
    <mergeCell ref="AB66:AD66"/>
    <mergeCell ref="AB67:AC67"/>
    <mergeCell ref="B12:C12"/>
    <mergeCell ref="AF67:AG67"/>
    <mergeCell ref="AF68:AF70"/>
    <mergeCell ref="J26:L26"/>
    <mergeCell ref="N26:P26"/>
  </mergeCells>
  <hyperlinks>
    <hyperlink ref="O88" r:id="rId1" display="https://www.eia.gov/todayinenergy/detail.php?id=21152"/>
    <hyperlink ref="B123" r:id="rId2" display="https://nces.ed.gov/programs/digest/d18/ch_2.asp"/>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45"/>
  <sheetViews>
    <sheetView showGridLines="0" zoomScaleNormal="100" zoomScaleSheetLayoutView="100" workbookViewId="0">
      <selection activeCell="I12" sqref="I12"/>
    </sheetView>
  </sheetViews>
  <sheetFormatPr defaultRowHeight="15" x14ac:dyDescent="0.25"/>
  <cols>
    <col min="1" max="1" width="5.28515625" style="354" customWidth="1"/>
    <col min="2" max="2" width="23.28515625" style="354" customWidth="1"/>
    <col min="3" max="3" width="14" style="354" customWidth="1"/>
    <col min="4" max="4" width="13.5703125" style="354" customWidth="1"/>
    <col min="5" max="5" width="13.140625" style="354" customWidth="1"/>
    <col min="6" max="6" width="22.5703125" style="354" customWidth="1"/>
    <col min="7" max="7" width="12.7109375" style="354" customWidth="1"/>
    <col min="8" max="8" width="12.28515625" style="354" customWidth="1"/>
    <col min="9" max="9" width="12.42578125" style="354" customWidth="1"/>
    <col min="10" max="10" width="11.85546875" style="354" customWidth="1"/>
    <col min="11" max="11" width="11.140625" style="354" customWidth="1"/>
    <col min="12" max="12" width="12.85546875" style="354" customWidth="1"/>
    <col min="13" max="13" width="14.140625" style="354" bestFit="1" customWidth="1"/>
    <col min="14" max="14" width="13.140625" style="354" bestFit="1" customWidth="1"/>
    <col min="15" max="15" width="17.140625" style="354" customWidth="1"/>
    <col min="16" max="16" width="12.85546875" style="354" customWidth="1"/>
    <col min="17" max="18" width="11.42578125" style="354" customWidth="1"/>
    <col min="19" max="19" width="16.140625" style="354" customWidth="1"/>
    <col min="20" max="20" width="14.42578125" style="354" customWidth="1"/>
    <col min="21" max="16384" width="9.140625" style="354"/>
  </cols>
  <sheetData>
    <row r="1" spans="1:23" ht="18.75" x14ac:dyDescent="0.25">
      <c r="B1" s="355" t="s">
        <v>322</v>
      </c>
      <c r="J1" s="356"/>
      <c r="K1" s="420"/>
      <c r="L1" s="420"/>
      <c r="M1" s="420"/>
      <c r="N1" s="420"/>
      <c r="O1" s="420"/>
      <c r="P1" s="420"/>
      <c r="Q1" s="420"/>
      <c r="R1" s="420"/>
      <c r="S1" s="420"/>
      <c r="T1" s="420"/>
      <c r="U1" s="420"/>
    </row>
    <row r="2" spans="1:23" ht="15" customHeight="1" x14ac:dyDescent="0.25">
      <c r="I2" s="356"/>
      <c r="J2" s="420"/>
      <c r="K2" s="420"/>
      <c r="L2" s="420"/>
      <c r="M2" s="420"/>
      <c r="N2" s="420"/>
      <c r="O2" s="420"/>
      <c r="P2" s="420"/>
      <c r="Q2" s="420"/>
      <c r="R2" s="420"/>
      <c r="S2" s="420"/>
      <c r="T2" s="420"/>
    </row>
    <row r="3" spans="1:23" ht="38.25" customHeight="1" x14ac:dyDescent="0.25">
      <c r="B3" s="551" t="s">
        <v>359</v>
      </c>
      <c r="C3" s="552"/>
      <c r="D3" s="552"/>
      <c r="E3" s="552"/>
      <c r="F3" s="552"/>
      <c r="G3" s="552"/>
      <c r="H3" s="552"/>
      <c r="I3" s="552"/>
      <c r="J3" s="552"/>
      <c r="K3" s="552"/>
      <c r="L3" s="553"/>
      <c r="M3" s="420"/>
      <c r="N3" s="420"/>
      <c r="O3" s="420"/>
      <c r="P3" s="420"/>
      <c r="Q3" s="420"/>
      <c r="R3" s="420"/>
      <c r="S3" s="420"/>
      <c r="T3" s="420"/>
    </row>
    <row r="4" spans="1:23" ht="55.5" customHeight="1" x14ac:dyDescent="0.25">
      <c r="B4" s="554"/>
      <c r="C4" s="555"/>
      <c r="D4" s="555"/>
      <c r="E4" s="555"/>
      <c r="F4" s="555"/>
      <c r="G4" s="555"/>
      <c r="H4" s="555"/>
      <c r="I4" s="555"/>
      <c r="J4" s="555"/>
      <c r="K4" s="555"/>
      <c r="L4" s="556"/>
      <c r="M4" s="420"/>
      <c r="N4" s="420"/>
      <c r="O4" s="420"/>
      <c r="P4" s="420"/>
      <c r="Q4" s="420"/>
      <c r="R4" s="420"/>
      <c r="S4" s="420"/>
      <c r="T4" s="420"/>
    </row>
    <row r="5" spans="1:23" ht="15.75" x14ac:dyDescent="0.25">
      <c r="A5" s="420"/>
      <c r="B5" s="420"/>
      <c r="C5" s="356"/>
      <c r="D5" s="420"/>
      <c r="E5" s="357"/>
      <c r="F5" s="420"/>
      <c r="G5" s="420"/>
      <c r="H5" s="420"/>
      <c r="I5" s="420"/>
      <c r="J5" s="358"/>
      <c r="K5" s="420"/>
      <c r="L5" s="420"/>
      <c r="M5" s="420"/>
      <c r="N5" s="420"/>
      <c r="O5" s="420"/>
      <c r="P5" s="420"/>
      <c r="Q5" s="420"/>
      <c r="R5" s="420"/>
      <c r="S5" s="420"/>
      <c r="T5" s="420"/>
      <c r="U5" s="420"/>
    </row>
    <row r="6" spans="1:23" ht="46.5" customHeight="1" x14ac:dyDescent="0.25">
      <c r="A6" s="420"/>
      <c r="B6" s="557" t="s">
        <v>411</v>
      </c>
      <c r="C6" s="558"/>
      <c r="D6" s="558"/>
      <c r="E6" s="558"/>
      <c r="F6" s="558"/>
      <c r="G6" s="558"/>
      <c r="H6" s="558"/>
      <c r="I6" s="558"/>
      <c r="J6" s="558"/>
      <c r="K6" s="558"/>
      <c r="L6" s="559"/>
      <c r="M6" s="420"/>
      <c r="N6" s="420"/>
      <c r="O6" s="420"/>
      <c r="P6" s="420"/>
      <c r="Q6" s="420"/>
      <c r="R6" s="420"/>
      <c r="S6" s="420"/>
      <c r="T6" s="420"/>
      <c r="U6" s="420"/>
      <c r="V6" s="420"/>
      <c r="W6" s="420"/>
    </row>
    <row r="7" spans="1:23" x14ac:dyDescent="0.25">
      <c r="A7" s="359"/>
      <c r="B7" s="359"/>
      <c r="C7" s="360"/>
      <c r="D7" s="359"/>
      <c r="E7" s="361"/>
      <c r="F7" s="359"/>
      <c r="G7" s="359"/>
      <c r="H7" s="359"/>
      <c r="I7" s="359"/>
      <c r="J7" s="356"/>
      <c r="K7" s="420"/>
      <c r="L7" s="420"/>
      <c r="M7" s="420"/>
      <c r="N7" s="420"/>
      <c r="O7" s="420"/>
      <c r="P7" s="420"/>
      <c r="Q7" s="420"/>
      <c r="R7" s="420"/>
      <c r="S7" s="420"/>
      <c r="T7" s="420"/>
      <c r="U7" s="420"/>
      <c r="V7" s="420"/>
      <c r="W7" s="420"/>
    </row>
    <row r="8" spans="1:23" ht="22.5" x14ac:dyDescent="0.25">
      <c r="A8" s="420"/>
      <c r="B8" s="560" t="s">
        <v>323</v>
      </c>
      <c r="C8" s="561"/>
      <c r="D8" s="561"/>
      <c r="E8" s="561"/>
      <c r="F8" s="562"/>
      <c r="G8" s="562"/>
      <c r="H8" s="562"/>
      <c r="I8" s="562"/>
      <c r="J8" s="562"/>
      <c r="K8" s="562"/>
      <c r="L8" s="563"/>
      <c r="M8" s="420"/>
      <c r="N8" s="420"/>
      <c r="O8" s="420"/>
      <c r="P8" s="420"/>
      <c r="Q8" s="420"/>
      <c r="R8" s="420"/>
      <c r="S8" s="420"/>
      <c r="T8" s="420"/>
      <c r="U8" s="420"/>
      <c r="V8" s="420"/>
      <c r="W8" s="420"/>
    </row>
    <row r="9" spans="1:23" ht="4.5" customHeight="1" thickBot="1" x14ac:dyDescent="0.3">
      <c r="A9" s="420"/>
      <c r="B9" s="420"/>
      <c r="C9" s="420"/>
      <c r="D9" s="420"/>
      <c r="E9" s="420"/>
      <c r="F9" s="420"/>
      <c r="G9" s="420"/>
      <c r="H9" s="420"/>
      <c r="I9" s="420"/>
      <c r="J9" s="420"/>
      <c r="K9" s="420"/>
      <c r="L9" s="420"/>
      <c r="M9" s="420"/>
      <c r="N9" s="420"/>
      <c r="O9" s="420"/>
      <c r="P9" s="420"/>
      <c r="Q9" s="420"/>
      <c r="R9" s="420"/>
      <c r="S9" s="420"/>
      <c r="T9" s="420"/>
      <c r="U9" s="420"/>
      <c r="V9" s="420"/>
      <c r="W9" s="420"/>
    </row>
    <row r="10" spans="1:23" x14ac:dyDescent="0.25">
      <c r="A10" s="359"/>
      <c r="B10" s="369"/>
      <c r="C10" s="449" t="s">
        <v>487</v>
      </c>
      <c r="D10" s="434"/>
      <c r="E10" s="435"/>
      <c r="G10" s="369"/>
      <c r="H10" s="448" t="s">
        <v>486</v>
      </c>
      <c r="I10" s="444"/>
      <c r="J10" s="356"/>
      <c r="K10" s="420"/>
      <c r="L10" s="420"/>
      <c r="M10" s="420"/>
      <c r="N10" s="420"/>
      <c r="O10" s="420"/>
      <c r="P10" s="420"/>
      <c r="Q10" s="420"/>
      <c r="R10" s="420"/>
      <c r="S10" s="420"/>
      <c r="T10" s="420"/>
      <c r="U10" s="420"/>
      <c r="V10" s="420"/>
      <c r="W10" s="420"/>
    </row>
    <row r="11" spans="1:23" x14ac:dyDescent="0.25">
      <c r="A11" s="359"/>
      <c r="B11" s="436"/>
      <c r="C11" s="437"/>
      <c r="D11" s="438" t="s">
        <v>485</v>
      </c>
      <c r="E11" s="439">
        <v>2.64</v>
      </c>
      <c r="G11" s="436"/>
      <c r="H11" s="445" t="s">
        <v>488</v>
      </c>
      <c r="I11" s="446">
        <v>0</v>
      </c>
      <c r="J11" s="356"/>
      <c r="K11" s="420"/>
      <c r="L11" s="420"/>
      <c r="O11" s="420"/>
      <c r="P11" s="420"/>
      <c r="Q11" s="420"/>
      <c r="R11" s="420"/>
      <c r="S11" s="420"/>
      <c r="T11" s="420"/>
      <c r="U11" s="420"/>
      <c r="V11" s="420"/>
      <c r="W11" s="420"/>
    </row>
    <row r="12" spans="1:23" ht="15.75" thickBot="1" x14ac:dyDescent="0.3">
      <c r="A12" s="359"/>
      <c r="B12" s="440"/>
      <c r="C12" s="441"/>
      <c r="D12" s="442" t="s">
        <v>360</v>
      </c>
      <c r="E12" s="443">
        <v>0</v>
      </c>
      <c r="G12" s="375"/>
      <c r="H12" s="445" t="s">
        <v>480</v>
      </c>
      <c r="I12" s="446">
        <v>0</v>
      </c>
      <c r="J12" s="420"/>
      <c r="K12" s="420"/>
      <c r="L12" s="420"/>
      <c r="O12" s="420"/>
      <c r="P12" s="420"/>
      <c r="Q12" s="420"/>
      <c r="R12" s="420"/>
      <c r="S12" s="420"/>
      <c r="T12" s="420"/>
      <c r="U12" s="420"/>
      <c r="V12" s="420"/>
    </row>
    <row r="13" spans="1:23" x14ac:dyDescent="0.25">
      <c r="A13" s="359"/>
      <c r="B13" s="569" t="s">
        <v>484</v>
      </c>
      <c r="C13" s="569"/>
      <c r="D13" s="569"/>
      <c r="G13" s="375"/>
      <c r="H13" s="445" t="s">
        <v>481</v>
      </c>
      <c r="I13" s="446">
        <v>0</v>
      </c>
      <c r="J13" s="420"/>
      <c r="K13" s="420"/>
      <c r="L13" s="420"/>
      <c r="O13" s="420"/>
      <c r="P13" s="420"/>
      <c r="Q13" s="420"/>
      <c r="R13" s="420"/>
      <c r="S13" s="420"/>
      <c r="T13" s="420"/>
      <c r="U13" s="420"/>
      <c r="V13" s="420"/>
    </row>
    <row r="14" spans="1:23" x14ac:dyDescent="0.25">
      <c r="A14" s="359"/>
      <c r="B14" s="569"/>
      <c r="C14" s="569"/>
      <c r="D14" s="569"/>
      <c r="G14" s="436"/>
      <c r="H14" s="445" t="s">
        <v>482</v>
      </c>
      <c r="I14" s="446">
        <v>0</v>
      </c>
      <c r="J14" s="420"/>
      <c r="K14" s="420"/>
      <c r="L14" s="420"/>
      <c r="O14" s="420"/>
      <c r="P14" s="420"/>
      <c r="Q14" s="420"/>
      <c r="R14" s="420"/>
      <c r="S14" s="420"/>
      <c r="T14" s="420"/>
      <c r="U14" s="420"/>
      <c r="V14" s="420"/>
    </row>
    <row r="15" spans="1:23" ht="15.75" thickBot="1" x14ac:dyDescent="0.3">
      <c r="A15" s="359"/>
      <c r="B15" s="356"/>
      <c r="C15" s="356"/>
      <c r="G15" s="383"/>
      <c r="H15" s="447" t="s">
        <v>483</v>
      </c>
      <c r="I15" s="443">
        <v>0</v>
      </c>
      <c r="J15" s="420" t="s">
        <v>489</v>
      </c>
      <c r="K15" s="420"/>
      <c r="L15" s="420"/>
      <c r="O15" s="420"/>
      <c r="P15" s="420"/>
      <c r="Q15" s="420"/>
      <c r="R15" s="420"/>
      <c r="S15" s="420"/>
      <c r="T15" s="420"/>
      <c r="U15" s="420"/>
      <c r="V15" s="420"/>
    </row>
    <row r="16" spans="1:23" ht="6.75" customHeight="1" thickBot="1" x14ac:dyDescent="0.3">
      <c r="A16" s="359"/>
      <c r="B16" s="356"/>
      <c r="C16" s="356"/>
      <c r="F16" s="359"/>
      <c r="H16" s="359"/>
      <c r="I16" s="356"/>
      <c r="J16" s="420"/>
      <c r="K16" s="420"/>
      <c r="L16" s="420"/>
      <c r="O16" s="420"/>
      <c r="P16" s="420"/>
      <c r="Q16" s="420"/>
      <c r="R16" s="420"/>
      <c r="S16" s="420"/>
      <c r="T16" s="420"/>
      <c r="U16" s="420"/>
      <c r="V16" s="420"/>
    </row>
    <row r="17" spans="1:27" ht="21" customHeight="1" thickBot="1" x14ac:dyDescent="0.3">
      <c r="A17" s="359"/>
      <c r="B17" s="359"/>
      <c r="C17" s="359"/>
      <c r="D17" s="359"/>
      <c r="E17" s="359"/>
      <c r="F17" s="539" t="s">
        <v>313</v>
      </c>
      <c r="G17" s="540"/>
      <c r="H17" s="541"/>
      <c r="I17" s="359"/>
      <c r="J17" s="539" t="s">
        <v>320</v>
      </c>
      <c r="K17" s="540"/>
      <c r="L17" s="541"/>
      <c r="O17" s="420"/>
      <c r="P17" s="420"/>
      <c r="Q17" s="420"/>
      <c r="R17" s="420"/>
      <c r="S17" s="420"/>
      <c r="T17" s="420"/>
      <c r="U17" s="420"/>
      <c r="V17" s="420"/>
      <c r="W17" s="420"/>
    </row>
    <row r="18" spans="1:27" ht="42.75" customHeight="1" thickBot="1" x14ac:dyDescent="0.3">
      <c r="C18" s="362" t="s">
        <v>312</v>
      </c>
      <c r="D18" s="362" t="s">
        <v>306</v>
      </c>
      <c r="E18" s="420"/>
      <c r="G18" s="363" t="s">
        <v>284</v>
      </c>
      <c r="H18" s="364" t="s">
        <v>231</v>
      </c>
      <c r="I18" s="365"/>
      <c r="J18" s="564" t="s">
        <v>293</v>
      </c>
      <c r="K18" s="565"/>
      <c r="L18" s="566"/>
      <c r="R18" s="420"/>
      <c r="S18" s="420"/>
      <c r="T18" s="420"/>
      <c r="U18" s="420"/>
      <c r="V18" s="420"/>
      <c r="W18" s="420"/>
      <c r="X18" s="420"/>
      <c r="Y18" s="420"/>
      <c r="Z18" s="420"/>
      <c r="AA18" s="420"/>
    </row>
    <row r="19" spans="1:27" ht="12.75" customHeight="1" x14ac:dyDescent="0.25">
      <c r="B19" s="366" t="s">
        <v>292</v>
      </c>
      <c r="C19" s="367">
        <v>3.5</v>
      </c>
      <c r="D19" s="368">
        <v>1.28</v>
      </c>
      <c r="E19" s="420" t="s">
        <v>361</v>
      </c>
      <c r="F19" s="366" t="s">
        <v>292</v>
      </c>
      <c r="G19" s="428">
        <v>0</v>
      </c>
      <c r="H19" s="429">
        <v>0</v>
      </c>
      <c r="I19" s="420" t="s">
        <v>361</v>
      </c>
      <c r="J19" s="369"/>
      <c r="K19" s="370" t="s">
        <v>232</v>
      </c>
      <c r="L19" s="371">
        <f>IF('Formulas and Lists'!AF33=0,0,'Formulas and Lists'!AJ33-'Formulas and Lists'!AJ49)</f>
        <v>0</v>
      </c>
      <c r="M19" s="359"/>
      <c r="R19" s="420"/>
      <c r="S19" s="420"/>
      <c r="T19" s="420"/>
      <c r="U19" s="420"/>
      <c r="V19" s="420"/>
      <c r="W19" s="420"/>
      <c r="X19" s="420"/>
      <c r="Y19" s="420"/>
      <c r="Z19" s="420"/>
      <c r="AA19" s="420"/>
    </row>
    <row r="20" spans="1:27" ht="12.75" customHeight="1" x14ac:dyDescent="0.25">
      <c r="B20" s="372" t="s">
        <v>234</v>
      </c>
      <c r="C20" s="373">
        <v>2.5</v>
      </c>
      <c r="D20" s="374">
        <v>1.75</v>
      </c>
      <c r="E20" s="420" t="s">
        <v>363</v>
      </c>
      <c r="F20" s="372" t="s">
        <v>234</v>
      </c>
      <c r="G20" s="416">
        <v>0</v>
      </c>
      <c r="H20" s="417">
        <v>0</v>
      </c>
      <c r="I20" s="420" t="s">
        <v>363</v>
      </c>
      <c r="J20" s="375"/>
      <c r="K20" s="376" t="s">
        <v>233</v>
      </c>
      <c r="L20" s="377">
        <f>IF('Formulas and Lists'!AF34=0,0,'Formulas and Lists'!AJ34-'Formulas and Lists'!AJ50)</f>
        <v>0</v>
      </c>
      <c r="M20" s="424"/>
      <c r="R20" s="420"/>
      <c r="S20" s="420"/>
      <c r="T20" s="420"/>
      <c r="U20" s="420"/>
      <c r="V20" s="420"/>
      <c r="W20" s="420"/>
      <c r="X20" s="420"/>
      <c r="Y20" s="420"/>
      <c r="Z20" s="420"/>
      <c r="AA20" s="420"/>
    </row>
    <row r="21" spans="1:27" ht="12.75" customHeight="1" x14ac:dyDescent="0.25">
      <c r="B21" s="372" t="s">
        <v>235</v>
      </c>
      <c r="C21" s="373">
        <v>2.2000000000000002</v>
      </c>
      <c r="D21" s="374">
        <v>1.5</v>
      </c>
      <c r="E21" s="420" t="s">
        <v>363</v>
      </c>
      <c r="F21" s="372" t="s">
        <v>235</v>
      </c>
      <c r="G21" s="416">
        <v>0</v>
      </c>
      <c r="H21" s="417">
        <v>0</v>
      </c>
      <c r="I21" s="420" t="s">
        <v>363</v>
      </c>
      <c r="J21" s="375"/>
      <c r="K21" s="376" t="s">
        <v>235</v>
      </c>
      <c r="L21" s="377">
        <f>IF('Formulas and Lists'!AF35=0,0,'Formulas and Lists'!AJ35-'Formulas and Lists'!AJ51)</f>
        <v>0</v>
      </c>
      <c r="M21" s="424"/>
      <c r="R21" s="420"/>
      <c r="S21" s="420"/>
      <c r="T21" s="420"/>
      <c r="U21" s="420"/>
      <c r="V21" s="420"/>
      <c r="W21" s="420"/>
      <c r="X21" s="420"/>
      <c r="Y21" s="420"/>
      <c r="Z21" s="420"/>
      <c r="AA21" s="420"/>
    </row>
    <row r="22" spans="1:27" ht="12.75" customHeight="1" x14ac:dyDescent="0.25">
      <c r="B22" s="372" t="s">
        <v>236</v>
      </c>
      <c r="C22" s="373">
        <v>2.2000000000000002</v>
      </c>
      <c r="D22" s="374">
        <v>1.5</v>
      </c>
      <c r="E22" s="420" t="s">
        <v>363</v>
      </c>
      <c r="F22" s="372" t="s">
        <v>236</v>
      </c>
      <c r="G22" s="416">
        <v>0</v>
      </c>
      <c r="H22" s="417">
        <v>0</v>
      </c>
      <c r="I22" s="420" t="s">
        <v>363</v>
      </c>
      <c r="J22" s="375"/>
      <c r="K22" s="376" t="s">
        <v>236</v>
      </c>
      <c r="L22" s="377">
        <f>IF('Formulas and Lists'!AF36=0,0,'Formulas and Lists'!AJ36-'Formulas and Lists'!AJ52)</f>
        <v>0</v>
      </c>
      <c r="M22" s="424"/>
      <c r="R22" s="420"/>
      <c r="S22" s="420"/>
      <c r="T22" s="420"/>
      <c r="U22" s="420"/>
      <c r="V22" s="420"/>
      <c r="W22" s="420"/>
      <c r="X22" s="420"/>
      <c r="Y22" s="420"/>
      <c r="Z22" s="420"/>
      <c r="AA22" s="420"/>
    </row>
    <row r="23" spans="1:27" ht="12.75" customHeight="1" x14ac:dyDescent="0.25">
      <c r="B23" s="372" t="s">
        <v>238</v>
      </c>
      <c r="C23" s="373">
        <v>10.5</v>
      </c>
      <c r="D23" s="374">
        <v>3.5</v>
      </c>
      <c r="E23" s="420" t="s">
        <v>362</v>
      </c>
      <c r="F23" s="372" t="s">
        <v>238</v>
      </c>
      <c r="G23" s="416">
        <v>0</v>
      </c>
      <c r="H23" s="417">
        <v>0</v>
      </c>
      <c r="I23" s="420" t="s">
        <v>362</v>
      </c>
      <c r="J23" s="375"/>
      <c r="K23" s="376" t="s">
        <v>237</v>
      </c>
      <c r="L23" s="377">
        <f>IF('Formulas and Lists'!AF37=0,0,'Formulas and Lists'!AJ37-'Formulas and Lists'!AJ53)</f>
        <v>0</v>
      </c>
      <c r="M23" s="359"/>
      <c r="R23" s="420"/>
      <c r="S23" s="420"/>
      <c r="T23" s="420"/>
      <c r="U23" s="420"/>
      <c r="V23" s="420"/>
      <c r="W23" s="420"/>
      <c r="X23" s="420"/>
      <c r="Y23" s="420"/>
      <c r="Z23" s="420"/>
      <c r="AA23" s="420"/>
    </row>
    <row r="24" spans="1:27" ht="12.75" customHeight="1" x14ac:dyDescent="0.25">
      <c r="B24" s="378" t="s">
        <v>364</v>
      </c>
      <c r="C24" s="373">
        <v>23</v>
      </c>
      <c r="D24" s="374">
        <v>15</v>
      </c>
      <c r="E24" s="420" t="s">
        <v>362</v>
      </c>
      <c r="F24" s="378" t="s">
        <v>364</v>
      </c>
      <c r="G24" s="416">
        <v>0</v>
      </c>
      <c r="H24" s="417">
        <v>0</v>
      </c>
      <c r="I24" s="420" t="s">
        <v>362</v>
      </c>
      <c r="J24" s="375"/>
      <c r="K24" s="376" t="s">
        <v>365</v>
      </c>
      <c r="L24" s="377">
        <f>IF('Formulas and Lists'!AF38=0,0,'Formulas and Lists'!AJ38-'Formulas and Lists'!AJ54)</f>
        <v>0</v>
      </c>
      <c r="M24" s="359"/>
      <c r="R24" s="420"/>
      <c r="S24" s="420"/>
      <c r="T24" s="420"/>
      <c r="U24" s="420"/>
      <c r="V24" s="420"/>
      <c r="W24" s="420"/>
      <c r="X24" s="420"/>
      <c r="Y24" s="420"/>
      <c r="Z24" s="420"/>
      <c r="AA24" s="420"/>
    </row>
    <row r="25" spans="1:27" ht="12.75" customHeight="1" x14ac:dyDescent="0.25">
      <c r="B25" s="372" t="s">
        <v>311</v>
      </c>
      <c r="C25" s="373">
        <v>3.5</v>
      </c>
      <c r="D25" s="374">
        <v>1.28</v>
      </c>
      <c r="E25" s="420" t="s">
        <v>361</v>
      </c>
      <c r="F25" s="372" t="s">
        <v>311</v>
      </c>
      <c r="G25" s="416">
        <v>0</v>
      </c>
      <c r="H25" s="417">
        <v>0</v>
      </c>
      <c r="I25" s="420" t="s">
        <v>361</v>
      </c>
      <c r="J25" s="375"/>
      <c r="K25" s="376" t="str">
        <f>'5a. Est. Wat. Save - Indoor'!F25</f>
        <v>Commercial Toilet</v>
      </c>
      <c r="L25" s="377">
        <f>'Formulas and Lists'!L27</f>
        <v>0</v>
      </c>
      <c r="M25" s="359"/>
      <c r="R25" s="420"/>
      <c r="S25" s="420"/>
      <c r="T25" s="420"/>
      <c r="U25" s="420"/>
      <c r="V25" s="420"/>
      <c r="W25" s="420"/>
      <c r="X25" s="420"/>
      <c r="Y25" s="420"/>
      <c r="Z25" s="420"/>
      <c r="AA25" s="420"/>
    </row>
    <row r="26" spans="1:27" ht="12.75" customHeight="1" x14ac:dyDescent="0.25">
      <c r="B26" s="372" t="s">
        <v>473</v>
      </c>
      <c r="C26" s="379">
        <v>1</v>
      </c>
      <c r="D26" s="374" t="s">
        <v>510</v>
      </c>
      <c r="E26" s="420" t="s">
        <v>361</v>
      </c>
      <c r="F26" s="372" t="s">
        <v>473</v>
      </c>
      <c r="G26" s="416">
        <v>0</v>
      </c>
      <c r="H26" s="417">
        <v>0</v>
      </c>
      <c r="I26" s="420" t="s">
        <v>361</v>
      </c>
      <c r="J26" s="375"/>
      <c r="K26" s="372" t="s">
        <v>473</v>
      </c>
      <c r="L26" s="377">
        <f>'Formulas and Lists'!L28</f>
        <v>0</v>
      </c>
      <c r="M26" s="359"/>
      <c r="R26" s="420"/>
      <c r="S26" s="420"/>
      <c r="T26" s="420"/>
      <c r="U26" s="420"/>
      <c r="V26" s="420"/>
      <c r="W26" s="420"/>
      <c r="X26" s="420"/>
      <c r="Y26" s="420"/>
      <c r="Z26" s="420"/>
      <c r="AA26" s="420"/>
    </row>
    <row r="27" spans="1:27" ht="12.75" customHeight="1" x14ac:dyDescent="0.25">
      <c r="B27" s="372" t="s">
        <v>240</v>
      </c>
      <c r="C27" s="379">
        <v>2.2000000000000002</v>
      </c>
      <c r="D27" s="374">
        <v>0.5</v>
      </c>
      <c r="E27" s="420" t="s">
        <v>363</v>
      </c>
      <c r="F27" s="372" t="s">
        <v>240</v>
      </c>
      <c r="G27" s="416">
        <v>0</v>
      </c>
      <c r="H27" s="417">
        <v>0</v>
      </c>
      <c r="I27" s="420" t="s">
        <v>363</v>
      </c>
      <c r="J27" s="375"/>
      <c r="K27" s="372" t="str">
        <f>'5a. Est. Wat. Save - Indoor'!F27</f>
        <v>Commercial Lav. Faucet</v>
      </c>
      <c r="L27" s="377">
        <f>'Formulas and Lists'!L29</f>
        <v>0</v>
      </c>
      <c r="M27" s="359"/>
      <c r="R27" s="420"/>
      <c r="S27" s="420"/>
      <c r="T27" s="420"/>
      <c r="U27" s="420"/>
      <c r="V27" s="420"/>
      <c r="W27" s="420"/>
      <c r="X27" s="420"/>
      <c r="Y27" s="420"/>
      <c r="Z27" s="420"/>
      <c r="AA27" s="420"/>
    </row>
    <row r="28" spans="1:27" ht="12.75" customHeight="1" thickBot="1" x14ac:dyDescent="0.3">
      <c r="B28" s="380" t="s">
        <v>474</v>
      </c>
      <c r="C28" s="381">
        <v>2.2000000000000002</v>
      </c>
      <c r="D28" s="382">
        <v>1.5</v>
      </c>
      <c r="E28" s="420" t="s">
        <v>363</v>
      </c>
      <c r="F28" s="380" t="s">
        <v>474</v>
      </c>
      <c r="G28" s="418">
        <v>0</v>
      </c>
      <c r="H28" s="419">
        <v>0</v>
      </c>
      <c r="I28" s="420" t="s">
        <v>363</v>
      </c>
      <c r="J28" s="383"/>
      <c r="K28" s="384" t="str">
        <f>'5a. Est. Wat. Save - Indoor'!F28</f>
        <v>Commercial Shower</v>
      </c>
      <c r="L28" s="377">
        <f>'Formulas and Lists'!L30</f>
        <v>0</v>
      </c>
      <c r="M28" s="359"/>
      <c r="R28" s="420"/>
      <c r="S28" s="420"/>
      <c r="T28" s="420"/>
      <c r="U28" s="420"/>
      <c r="V28" s="420"/>
      <c r="W28" s="420"/>
      <c r="X28" s="420"/>
      <c r="Y28" s="420"/>
      <c r="Z28" s="420"/>
      <c r="AA28" s="420"/>
    </row>
    <row r="29" spans="1:27" ht="15.75" thickBot="1" x14ac:dyDescent="0.3">
      <c r="E29" s="359"/>
      <c r="F29" s="359" t="s">
        <v>285</v>
      </c>
      <c r="G29" s="360"/>
      <c r="H29" s="359"/>
      <c r="I29" s="361"/>
      <c r="J29" s="385"/>
      <c r="K29" s="386" t="s">
        <v>242</v>
      </c>
      <c r="L29" s="387">
        <f>SUM(L19:L27)</f>
        <v>0</v>
      </c>
      <c r="M29" s="359"/>
      <c r="N29" s="420"/>
      <c r="O29" s="420"/>
      <c r="P29" s="420"/>
      <c r="Q29" s="420"/>
      <c r="R29" s="420"/>
      <c r="S29" s="420"/>
      <c r="T29" s="420"/>
      <c r="U29" s="420"/>
      <c r="V29" s="420"/>
      <c r="W29" s="420"/>
      <c r="X29" s="420"/>
      <c r="Y29" s="420"/>
      <c r="Z29" s="420"/>
      <c r="AA29" s="420"/>
    </row>
    <row r="30" spans="1:27" ht="30.75" customHeight="1" thickBot="1" x14ac:dyDescent="0.3">
      <c r="E30" s="359"/>
      <c r="J30" s="567" t="s">
        <v>366</v>
      </c>
      <c r="K30" s="568"/>
      <c r="L30" s="388">
        <f>L29/1000000</f>
        <v>0</v>
      </c>
      <c r="M30" s="359"/>
      <c r="N30" s="420"/>
      <c r="O30" s="420"/>
      <c r="P30" s="420"/>
      <c r="Q30" s="420"/>
      <c r="R30" s="420"/>
      <c r="S30" s="420"/>
      <c r="T30" s="420"/>
      <c r="U30" s="420"/>
      <c r="V30" s="420"/>
      <c r="W30" s="420"/>
      <c r="X30" s="420"/>
      <c r="Y30" s="420"/>
      <c r="Z30" s="420"/>
      <c r="AA30" s="420"/>
    </row>
    <row r="31" spans="1:27" x14ac:dyDescent="0.25">
      <c r="E31" s="359"/>
      <c r="I31" s="359"/>
      <c r="J31" s="359"/>
      <c r="K31" s="359"/>
      <c r="L31" s="359"/>
      <c r="M31" s="359"/>
      <c r="N31" s="420"/>
      <c r="O31" s="420"/>
      <c r="P31" s="420"/>
      <c r="Q31" s="420"/>
      <c r="R31" s="420"/>
      <c r="S31" s="420"/>
      <c r="T31" s="420"/>
      <c r="U31" s="420"/>
      <c r="V31" s="420"/>
      <c r="W31" s="420"/>
      <c r="X31" s="420"/>
      <c r="Y31" s="420"/>
      <c r="Z31" s="420"/>
      <c r="AA31" s="420"/>
    </row>
    <row r="32" spans="1:27" ht="15.75" customHeight="1" x14ac:dyDescent="0.25">
      <c r="A32" s="420"/>
      <c r="C32" s="360"/>
      <c r="D32" s="359"/>
      <c r="E32" s="361"/>
      <c r="F32" s="420"/>
      <c r="H32" s="420"/>
      <c r="I32" s="359"/>
      <c r="J32" s="420"/>
      <c r="K32" s="420"/>
      <c r="L32" s="420"/>
      <c r="M32" s="420"/>
      <c r="N32" s="420"/>
      <c r="O32" s="420"/>
      <c r="P32" s="420"/>
      <c r="Q32" s="420"/>
      <c r="R32" s="420"/>
      <c r="S32" s="420"/>
      <c r="T32" s="420"/>
      <c r="U32" s="420"/>
      <c r="V32" s="420"/>
      <c r="W32" s="420"/>
      <c r="X32" s="420"/>
      <c r="Y32" s="420"/>
      <c r="Z32" s="420"/>
      <c r="AA32" s="420"/>
    </row>
    <row r="33" spans="1:23" ht="22.5" customHeight="1" x14ac:dyDescent="0.25">
      <c r="A33" s="420"/>
      <c r="B33" s="430" t="s">
        <v>324</v>
      </c>
      <c r="C33" s="431"/>
      <c r="D33" s="432"/>
      <c r="E33" s="432"/>
      <c r="F33" s="431"/>
      <c r="G33" s="433"/>
      <c r="H33" s="431"/>
      <c r="I33" s="431"/>
      <c r="J33" s="389"/>
      <c r="K33" s="389"/>
      <c r="L33" s="420"/>
      <c r="M33" s="420"/>
      <c r="N33" s="420"/>
      <c r="O33" s="420"/>
      <c r="P33" s="420"/>
      <c r="Q33" s="420"/>
      <c r="R33" s="420"/>
      <c r="S33" s="420"/>
      <c r="T33" s="420"/>
      <c r="U33" s="420"/>
      <c r="V33" s="420"/>
      <c r="W33" s="420"/>
    </row>
    <row r="34" spans="1:23" ht="13.5" customHeight="1" x14ac:dyDescent="0.25">
      <c r="A34" s="420"/>
      <c r="B34" s="412"/>
      <c r="C34" s="412"/>
      <c r="D34" s="413"/>
      <c r="E34" s="413"/>
      <c r="F34" s="412"/>
      <c r="H34" s="412"/>
      <c r="I34" s="412"/>
      <c r="J34" s="356"/>
      <c r="K34" s="420"/>
      <c r="L34" s="420"/>
      <c r="M34" s="420"/>
      <c r="N34" s="420"/>
      <c r="O34" s="420"/>
      <c r="P34" s="420"/>
      <c r="Q34" s="420"/>
      <c r="R34" s="420"/>
      <c r="S34" s="420"/>
      <c r="T34" s="420"/>
      <c r="U34" s="420"/>
      <c r="V34" s="420"/>
      <c r="W34" s="420"/>
    </row>
    <row r="35" spans="1:23" ht="12.75" customHeight="1" x14ac:dyDescent="0.25">
      <c r="A35" s="420"/>
      <c r="B35" s="421" t="s">
        <v>286</v>
      </c>
      <c r="C35" s="420"/>
      <c r="D35" s="420"/>
      <c r="E35" s="420"/>
      <c r="F35" s="420"/>
      <c r="H35" s="420"/>
      <c r="I35" s="420"/>
      <c r="J35" s="356"/>
      <c r="K35" s="420"/>
      <c r="L35" s="420"/>
      <c r="M35" s="420"/>
      <c r="N35" s="420"/>
      <c r="O35" s="420"/>
      <c r="P35" s="420"/>
      <c r="Q35" s="420"/>
      <c r="R35" s="420"/>
      <c r="S35" s="420"/>
      <c r="T35" s="420"/>
      <c r="U35" s="420"/>
      <c r="V35" s="420"/>
      <c r="W35" s="420"/>
    </row>
    <row r="36" spans="1:23" x14ac:dyDescent="0.25">
      <c r="A36" s="420"/>
      <c r="B36" s="420"/>
      <c r="C36" s="420"/>
      <c r="D36" s="420"/>
      <c r="E36" s="420"/>
      <c r="F36" s="420"/>
      <c r="G36" s="420"/>
      <c r="H36" s="420"/>
      <c r="I36" s="420"/>
      <c r="J36" s="420"/>
      <c r="K36" s="420"/>
      <c r="L36" s="420"/>
      <c r="M36" s="420"/>
      <c r="N36" s="420"/>
      <c r="O36" s="420"/>
      <c r="P36" s="420"/>
      <c r="Q36" s="420"/>
      <c r="R36" s="420"/>
      <c r="S36" s="420"/>
      <c r="T36" s="420"/>
      <c r="U36" s="420"/>
      <c r="V36" s="420"/>
      <c r="W36" s="420"/>
    </row>
    <row r="37" spans="1:23" x14ac:dyDescent="0.25">
      <c r="A37" s="420"/>
      <c r="C37" s="424" t="s">
        <v>288</v>
      </c>
      <c r="D37" s="422">
        <v>0</v>
      </c>
      <c r="E37" s="420" t="s">
        <v>367</v>
      </c>
      <c r="F37" s="420"/>
      <c r="G37" s="420"/>
      <c r="H37" s="420"/>
      <c r="I37" s="420"/>
      <c r="J37" s="420"/>
      <c r="K37" s="420"/>
      <c r="L37" s="420"/>
      <c r="M37" s="420"/>
      <c r="N37" s="420"/>
      <c r="O37" s="420"/>
      <c r="P37" s="420"/>
      <c r="Q37" s="420"/>
      <c r="R37" s="420"/>
      <c r="S37" s="420"/>
      <c r="T37" s="420"/>
      <c r="U37" s="420"/>
      <c r="V37" s="420"/>
      <c r="W37" s="420"/>
    </row>
    <row r="38" spans="1:23" x14ac:dyDescent="0.25">
      <c r="A38" s="420"/>
      <c r="C38" s="423" t="s">
        <v>403</v>
      </c>
      <c r="D38" s="422">
        <v>0</v>
      </c>
      <c r="E38" s="420" t="s">
        <v>367</v>
      </c>
      <c r="F38" s="420"/>
      <c r="G38" s="420"/>
      <c r="H38" s="420"/>
      <c r="I38" s="420"/>
      <c r="J38" s="420"/>
      <c r="K38" s="420"/>
      <c r="L38" s="420"/>
      <c r="M38" s="420"/>
      <c r="N38" s="420"/>
      <c r="O38" s="420"/>
      <c r="P38" s="420"/>
      <c r="Q38" s="420"/>
      <c r="R38" s="420"/>
      <c r="S38" s="420"/>
      <c r="T38" s="420"/>
      <c r="U38" s="420"/>
      <c r="V38" s="420"/>
      <c r="W38" s="420"/>
    </row>
    <row r="39" spans="1:23" x14ac:dyDescent="0.25">
      <c r="A39" s="420"/>
      <c r="C39" s="424" t="s">
        <v>289</v>
      </c>
      <c r="D39" s="425">
        <f>D37-D38</f>
        <v>0</v>
      </c>
      <c r="E39" s="420" t="s">
        <v>368</v>
      </c>
      <c r="G39" s="420"/>
      <c r="H39" s="420"/>
      <c r="I39" s="420"/>
      <c r="J39" s="420"/>
      <c r="K39" s="420"/>
      <c r="L39" s="420"/>
      <c r="M39" s="420"/>
      <c r="N39" s="420"/>
      <c r="O39" s="420"/>
      <c r="P39" s="420"/>
      <c r="Q39" s="420"/>
      <c r="R39" s="420"/>
      <c r="S39" s="420"/>
      <c r="T39" s="420"/>
      <c r="U39" s="420"/>
      <c r="V39" s="420"/>
      <c r="W39" s="420"/>
    </row>
    <row r="40" spans="1:23" x14ac:dyDescent="0.25">
      <c r="A40" s="420"/>
      <c r="B40" s="420"/>
      <c r="C40" s="420"/>
      <c r="D40" s="420"/>
      <c r="E40" s="420"/>
      <c r="F40" s="420"/>
      <c r="G40" s="420"/>
      <c r="H40" s="420"/>
      <c r="I40" s="420"/>
      <c r="J40" s="420"/>
      <c r="K40" s="420"/>
      <c r="L40" s="420"/>
      <c r="M40" s="420"/>
      <c r="N40" s="420"/>
      <c r="O40" s="420"/>
      <c r="P40" s="420"/>
      <c r="Q40" s="420"/>
      <c r="R40" s="420"/>
      <c r="S40" s="420"/>
      <c r="T40" s="420"/>
      <c r="U40" s="420"/>
      <c r="V40" s="420"/>
      <c r="W40" s="420"/>
    </row>
    <row r="41" spans="1:23" x14ac:dyDescent="0.25">
      <c r="A41" s="420"/>
      <c r="B41" s="390" t="s">
        <v>369</v>
      </c>
      <c r="C41" s="391"/>
      <c r="D41" s="391"/>
      <c r="E41" s="391"/>
      <c r="F41" s="391"/>
      <c r="G41" s="391"/>
      <c r="H41" s="391"/>
      <c r="I41" s="392"/>
      <c r="J41" s="420"/>
      <c r="K41" s="420"/>
      <c r="L41" s="420"/>
      <c r="M41" s="420"/>
      <c r="N41" s="420"/>
      <c r="O41" s="420"/>
      <c r="P41" s="420"/>
      <c r="Q41" s="420"/>
      <c r="R41" s="420"/>
      <c r="S41" s="420"/>
      <c r="T41" s="420"/>
      <c r="U41" s="420"/>
      <c r="V41" s="420"/>
      <c r="W41" s="420"/>
    </row>
    <row r="42" spans="1:23" ht="27.75" customHeight="1" x14ac:dyDescent="0.25">
      <c r="A42" s="420"/>
      <c r="B42" s="542"/>
      <c r="C42" s="543"/>
      <c r="D42" s="543"/>
      <c r="E42" s="543"/>
      <c r="F42" s="543"/>
      <c r="G42" s="543"/>
      <c r="H42" s="543"/>
      <c r="I42" s="544"/>
      <c r="J42" s="420"/>
      <c r="K42" s="420"/>
      <c r="L42" s="420"/>
      <c r="M42" s="420"/>
      <c r="N42" s="420"/>
      <c r="O42" s="420"/>
      <c r="P42" s="420"/>
      <c r="Q42" s="420"/>
      <c r="R42" s="420"/>
      <c r="S42" s="420"/>
      <c r="T42" s="420"/>
      <c r="U42" s="420"/>
      <c r="V42" s="420"/>
      <c r="W42" s="420"/>
    </row>
    <row r="43" spans="1:23" ht="34.5" customHeight="1" x14ac:dyDescent="0.25">
      <c r="A43" s="420"/>
      <c r="B43" s="545"/>
      <c r="C43" s="546"/>
      <c r="D43" s="546"/>
      <c r="E43" s="546"/>
      <c r="F43" s="546"/>
      <c r="G43" s="546"/>
      <c r="H43" s="546"/>
      <c r="I43" s="547"/>
      <c r="J43" s="420"/>
      <c r="K43" s="420"/>
      <c r="L43" s="420"/>
      <c r="M43" s="420"/>
      <c r="N43" s="420"/>
      <c r="O43" s="420"/>
      <c r="P43" s="420"/>
      <c r="Q43" s="420"/>
      <c r="R43" s="420"/>
      <c r="S43" s="420"/>
      <c r="T43" s="420"/>
      <c r="U43" s="420"/>
      <c r="V43" s="420"/>
      <c r="W43" s="420"/>
    </row>
    <row r="44" spans="1:23" ht="27.75" customHeight="1" x14ac:dyDescent="0.25">
      <c r="A44" s="420"/>
      <c r="B44" s="545"/>
      <c r="C44" s="546"/>
      <c r="D44" s="546"/>
      <c r="E44" s="546"/>
      <c r="F44" s="546"/>
      <c r="G44" s="546"/>
      <c r="H44" s="546"/>
      <c r="I44" s="547"/>
      <c r="J44" s="420"/>
      <c r="K44" s="420"/>
      <c r="L44" s="420"/>
      <c r="M44" s="420"/>
      <c r="N44" s="420"/>
      <c r="O44" s="420"/>
      <c r="P44" s="420"/>
      <c r="Q44" s="420"/>
      <c r="R44" s="420"/>
      <c r="S44" s="420"/>
      <c r="T44" s="420"/>
      <c r="U44" s="420"/>
      <c r="V44" s="420"/>
      <c r="W44" s="420"/>
    </row>
    <row r="45" spans="1:23" ht="22.5" customHeight="1" x14ac:dyDescent="0.25">
      <c r="A45" s="420"/>
      <c r="B45" s="548"/>
      <c r="C45" s="549"/>
      <c r="D45" s="549"/>
      <c r="E45" s="549"/>
      <c r="F45" s="549"/>
      <c r="G45" s="549"/>
      <c r="H45" s="549"/>
      <c r="I45" s="550"/>
      <c r="J45" s="420"/>
      <c r="K45" s="420"/>
      <c r="L45" s="420"/>
      <c r="M45" s="420"/>
      <c r="N45" s="420"/>
      <c r="O45" s="420"/>
      <c r="P45" s="420"/>
      <c r="Q45" s="420"/>
      <c r="R45" s="420"/>
      <c r="S45" s="420"/>
      <c r="T45" s="420"/>
      <c r="U45" s="420"/>
      <c r="V45" s="420"/>
      <c r="W45" s="420"/>
    </row>
    <row r="46" spans="1:23" ht="29.25" customHeight="1" x14ac:dyDescent="0.25">
      <c r="A46" s="420"/>
      <c r="B46" s="393"/>
      <c r="C46" s="393"/>
      <c r="D46" s="393"/>
      <c r="E46" s="393"/>
      <c r="F46" s="393"/>
      <c r="G46" s="393"/>
      <c r="H46" s="393"/>
      <c r="I46" s="393"/>
      <c r="J46" s="420"/>
      <c r="K46" s="420"/>
      <c r="L46" s="420"/>
      <c r="M46" s="420"/>
      <c r="N46" s="420"/>
      <c r="O46" s="420"/>
      <c r="P46" s="420"/>
      <c r="Q46" s="420"/>
      <c r="R46" s="420"/>
      <c r="S46" s="420"/>
      <c r="T46" s="420"/>
      <c r="U46" s="420"/>
      <c r="V46" s="420"/>
      <c r="W46" s="420"/>
    </row>
    <row r="47" spans="1:23" ht="23.25" customHeight="1" x14ac:dyDescent="0.25">
      <c r="A47" s="420"/>
      <c r="B47" s="390" t="s">
        <v>402</v>
      </c>
      <c r="C47" s="394"/>
      <c r="D47" s="394"/>
      <c r="E47" s="394"/>
      <c r="F47" s="394"/>
      <c r="G47" s="394"/>
      <c r="H47" s="394"/>
      <c r="I47" s="395"/>
      <c r="J47" s="356"/>
      <c r="K47" s="396"/>
      <c r="L47" s="396"/>
      <c r="M47" s="396"/>
      <c r="N47" s="420"/>
      <c r="O47" s="420"/>
      <c r="P47" s="420"/>
      <c r="Q47" s="420"/>
      <c r="R47" s="420"/>
      <c r="S47" s="420"/>
      <c r="T47" s="420"/>
      <c r="U47" s="420"/>
      <c r="V47" s="420"/>
      <c r="W47" s="420"/>
    </row>
    <row r="48" spans="1:23" ht="29.25" customHeight="1" x14ac:dyDescent="0.25">
      <c r="A48" s="420"/>
      <c r="B48" s="542"/>
      <c r="C48" s="543"/>
      <c r="D48" s="543"/>
      <c r="E48" s="543"/>
      <c r="F48" s="543"/>
      <c r="G48" s="543"/>
      <c r="H48" s="543"/>
      <c r="I48" s="544"/>
      <c r="J48" s="356"/>
      <c r="K48" s="396"/>
      <c r="L48" s="396"/>
      <c r="M48" s="396"/>
      <c r="N48" s="420"/>
      <c r="O48" s="420"/>
      <c r="P48" s="396"/>
      <c r="Q48" s="420"/>
      <c r="R48" s="420"/>
      <c r="S48" s="420"/>
      <c r="T48" s="420"/>
      <c r="U48" s="420"/>
      <c r="V48" s="420"/>
      <c r="W48" s="420"/>
    </row>
    <row r="49" spans="1:23" ht="32.25" customHeight="1" x14ac:dyDescent="0.25">
      <c r="A49" s="420"/>
      <c r="B49" s="545"/>
      <c r="C49" s="546"/>
      <c r="D49" s="546"/>
      <c r="E49" s="546"/>
      <c r="F49" s="546"/>
      <c r="G49" s="546"/>
      <c r="H49" s="546"/>
      <c r="I49" s="547"/>
      <c r="J49" s="356"/>
      <c r="K49" s="396"/>
      <c r="L49" s="396"/>
      <c r="M49" s="396"/>
      <c r="N49" s="420"/>
      <c r="O49" s="420"/>
      <c r="P49" s="396"/>
      <c r="Q49" s="420"/>
      <c r="R49" s="420"/>
      <c r="S49" s="420"/>
      <c r="T49" s="420"/>
      <c r="U49" s="420"/>
      <c r="V49" s="420"/>
      <c r="W49" s="420"/>
    </row>
    <row r="50" spans="1:23" x14ac:dyDescent="0.25">
      <c r="A50" s="420"/>
      <c r="B50" s="545"/>
      <c r="C50" s="546"/>
      <c r="D50" s="546"/>
      <c r="E50" s="546"/>
      <c r="F50" s="546"/>
      <c r="G50" s="546"/>
      <c r="H50" s="546"/>
      <c r="I50" s="547"/>
      <c r="J50" s="356"/>
      <c r="K50" s="396"/>
      <c r="L50" s="396"/>
      <c r="M50" s="396"/>
      <c r="N50" s="420"/>
      <c r="O50" s="420"/>
      <c r="P50" s="396"/>
      <c r="Q50" s="420"/>
      <c r="R50" s="420"/>
      <c r="S50" s="420"/>
      <c r="T50" s="420"/>
      <c r="U50" s="420"/>
      <c r="V50" s="420"/>
      <c r="W50" s="420"/>
    </row>
    <row r="51" spans="1:23" x14ac:dyDescent="0.25">
      <c r="A51" s="420"/>
      <c r="B51" s="548"/>
      <c r="C51" s="549"/>
      <c r="D51" s="549"/>
      <c r="E51" s="549"/>
      <c r="F51" s="549"/>
      <c r="G51" s="549"/>
      <c r="H51" s="549"/>
      <c r="I51" s="550"/>
      <c r="J51" s="356"/>
      <c r="K51" s="420"/>
      <c r="L51" s="420"/>
      <c r="M51" s="420"/>
      <c r="N51" s="396"/>
      <c r="O51" s="396"/>
      <c r="P51" s="396"/>
      <c r="Q51" s="420"/>
      <c r="R51" s="420"/>
      <c r="S51" s="420"/>
      <c r="T51" s="420"/>
      <c r="U51" s="420"/>
      <c r="V51" s="420"/>
      <c r="W51" s="420"/>
    </row>
    <row r="52" spans="1:23" ht="49.5" customHeight="1" x14ac:dyDescent="0.25">
      <c r="A52" s="420"/>
      <c r="B52" s="393"/>
      <c r="C52" s="393"/>
      <c r="D52" s="393"/>
      <c r="E52" s="393"/>
      <c r="F52" s="393"/>
      <c r="G52" s="393"/>
      <c r="H52" s="393"/>
      <c r="I52" s="393"/>
      <c r="J52" s="356"/>
      <c r="K52" s="396"/>
      <c r="L52" s="396"/>
      <c r="M52" s="420"/>
      <c r="N52" s="396"/>
      <c r="O52" s="396"/>
      <c r="P52" s="420"/>
      <c r="Q52" s="420"/>
      <c r="R52" s="420"/>
      <c r="S52" s="420"/>
      <c r="T52" s="420"/>
      <c r="U52" s="420"/>
      <c r="V52" s="420"/>
      <c r="W52" s="420"/>
    </row>
    <row r="53" spans="1:23" x14ac:dyDescent="0.25">
      <c r="A53" s="420"/>
      <c r="J53" s="356"/>
      <c r="K53" s="420"/>
      <c r="N53" s="396"/>
      <c r="O53" s="396"/>
      <c r="P53" s="420"/>
      <c r="Q53" s="420"/>
      <c r="R53" s="420"/>
      <c r="S53" s="420"/>
      <c r="T53" s="420"/>
      <c r="U53" s="420"/>
      <c r="V53" s="420"/>
      <c r="W53" s="420"/>
    </row>
    <row r="54" spans="1:23" ht="24.75" customHeight="1" x14ac:dyDescent="0.25">
      <c r="A54" s="420"/>
      <c r="B54" s="538" t="s">
        <v>162</v>
      </c>
      <c r="C54" s="538"/>
      <c r="D54" s="538"/>
      <c r="E54" s="538"/>
      <c r="F54" s="538"/>
      <c r="N54" s="396"/>
      <c r="O54" s="396"/>
      <c r="P54" s="420"/>
      <c r="Q54" s="420"/>
      <c r="R54" s="420"/>
      <c r="S54" s="420"/>
      <c r="T54" s="420"/>
      <c r="U54" s="420"/>
      <c r="V54" s="420"/>
      <c r="W54" s="420"/>
    </row>
    <row r="55" spans="1:23" ht="53.25" customHeight="1" x14ac:dyDescent="0.25">
      <c r="A55" s="420"/>
      <c r="N55" s="420"/>
      <c r="O55" s="420"/>
    </row>
    <row r="56" spans="1:23" x14ac:dyDescent="0.25">
      <c r="A56" s="420"/>
      <c r="N56" s="420"/>
      <c r="O56" s="420"/>
    </row>
    <row r="57" spans="1:23" x14ac:dyDescent="0.25">
      <c r="A57" s="420"/>
      <c r="O57" s="420"/>
    </row>
    <row r="58" spans="1:23" ht="39.75" customHeight="1" x14ac:dyDescent="0.25">
      <c r="A58" s="420"/>
    </row>
    <row r="59" spans="1:23" x14ac:dyDescent="0.25">
      <c r="A59" s="420"/>
    </row>
    <row r="60" spans="1:23" x14ac:dyDescent="0.25">
      <c r="A60" s="420"/>
    </row>
    <row r="61" spans="1:23" x14ac:dyDescent="0.25">
      <c r="A61" s="420"/>
    </row>
    <row r="62" spans="1:23" x14ac:dyDescent="0.25">
      <c r="A62" s="420"/>
    </row>
    <row r="63" spans="1:23" x14ac:dyDescent="0.25">
      <c r="A63" s="420"/>
    </row>
    <row r="64" spans="1:23" x14ac:dyDescent="0.25">
      <c r="A64" s="420"/>
    </row>
    <row r="65" spans="1:1" x14ac:dyDescent="0.25">
      <c r="A65" s="420"/>
    </row>
    <row r="66" spans="1:1" x14ac:dyDescent="0.25">
      <c r="A66" s="420"/>
    </row>
    <row r="67" spans="1:1" x14ac:dyDescent="0.25">
      <c r="A67" s="420"/>
    </row>
    <row r="68" spans="1:1" x14ac:dyDescent="0.25">
      <c r="A68" s="420"/>
    </row>
    <row r="69" spans="1:1" x14ac:dyDescent="0.25">
      <c r="A69" s="420"/>
    </row>
    <row r="70" spans="1:1" x14ac:dyDescent="0.25">
      <c r="A70" s="420"/>
    </row>
    <row r="71" spans="1:1" x14ac:dyDescent="0.25">
      <c r="A71" s="420"/>
    </row>
    <row r="72" spans="1:1" x14ac:dyDescent="0.25">
      <c r="A72" s="420"/>
    </row>
    <row r="73" spans="1:1" x14ac:dyDescent="0.25">
      <c r="A73" s="420"/>
    </row>
    <row r="74" spans="1:1" x14ac:dyDescent="0.25">
      <c r="A74" s="420"/>
    </row>
    <row r="75" spans="1:1" x14ac:dyDescent="0.25">
      <c r="A75" s="420"/>
    </row>
    <row r="76" spans="1:1" x14ac:dyDescent="0.25">
      <c r="A76" s="420"/>
    </row>
    <row r="77" spans="1:1" x14ac:dyDescent="0.25">
      <c r="A77" s="420"/>
    </row>
    <row r="78" spans="1:1" x14ac:dyDescent="0.25">
      <c r="A78" s="420"/>
    </row>
    <row r="79" spans="1:1" x14ac:dyDescent="0.25">
      <c r="A79" s="420"/>
    </row>
    <row r="80" spans="1:1" x14ac:dyDescent="0.25">
      <c r="A80" s="420"/>
    </row>
    <row r="81" spans="1:1" x14ac:dyDescent="0.25">
      <c r="A81" s="420"/>
    </row>
    <row r="82" spans="1:1" x14ac:dyDescent="0.25">
      <c r="A82" s="420"/>
    </row>
    <row r="83" spans="1:1" x14ac:dyDescent="0.25">
      <c r="A83" s="420"/>
    </row>
    <row r="84" spans="1:1" x14ac:dyDescent="0.25">
      <c r="A84" s="420"/>
    </row>
    <row r="85" spans="1:1" x14ac:dyDescent="0.25">
      <c r="A85" s="420"/>
    </row>
    <row r="86" spans="1:1" x14ac:dyDescent="0.25">
      <c r="A86" s="420"/>
    </row>
    <row r="87" spans="1:1" x14ac:dyDescent="0.25">
      <c r="A87" s="420"/>
    </row>
    <row r="88" spans="1:1" x14ac:dyDescent="0.25">
      <c r="A88" s="420"/>
    </row>
    <row r="89" spans="1:1" x14ac:dyDescent="0.25">
      <c r="A89" s="420"/>
    </row>
    <row r="90" spans="1:1" x14ac:dyDescent="0.25">
      <c r="A90" s="420"/>
    </row>
    <row r="91" spans="1:1" x14ac:dyDescent="0.25">
      <c r="A91" s="420"/>
    </row>
    <row r="92" spans="1:1" x14ac:dyDescent="0.25">
      <c r="A92" s="420"/>
    </row>
    <row r="93" spans="1:1" x14ac:dyDescent="0.25">
      <c r="A93" s="420"/>
    </row>
    <row r="94" spans="1:1" x14ac:dyDescent="0.25">
      <c r="A94" s="420"/>
    </row>
    <row r="95" spans="1:1" x14ac:dyDescent="0.25">
      <c r="A95" s="420"/>
    </row>
    <row r="96" spans="1:1" x14ac:dyDescent="0.25">
      <c r="A96" s="420"/>
    </row>
    <row r="97" spans="1:1" x14ac:dyDescent="0.25">
      <c r="A97" s="420"/>
    </row>
    <row r="98" spans="1:1" x14ac:dyDescent="0.25">
      <c r="A98" s="420"/>
    </row>
    <row r="99" spans="1:1" x14ac:dyDescent="0.25">
      <c r="A99" s="420"/>
    </row>
    <row r="100" spans="1:1" x14ac:dyDescent="0.25">
      <c r="A100" s="420"/>
    </row>
    <row r="101" spans="1:1" x14ac:dyDescent="0.25">
      <c r="A101" s="420"/>
    </row>
    <row r="102" spans="1:1" x14ac:dyDescent="0.25">
      <c r="A102" s="420"/>
    </row>
    <row r="103" spans="1:1" x14ac:dyDescent="0.25">
      <c r="A103" s="420"/>
    </row>
    <row r="104" spans="1:1" x14ac:dyDescent="0.25">
      <c r="A104" s="420"/>
    </row>
    <row r="105" spans="1:1" x14ac:dyDescent="0.25">
      <c r="A105" s="420"/>
    </row>
    <row r="106" spans="1:1" x14ac:dyDescent="0.25">
      <c r="A106" s="420"/>
    </row>
    <row r="107" spans="1:1" x14ac:dyDescent="0.25">
      <c r="A107" s="420"/>
    </row>
    <row r="108" spans="1:1" x14ac:dyDescent="0.25">
      <c r="A108" s="420"/>
    </row>
    <row r="109" spans="1:1" x14ac:dyDescent="0.25">
      <c r="A109" s="420"/>
    </row>
    <row r="110" spans="1:1" x14ac:dyDescent="0.25">
      <c r="A110" s="420"/>
    </row>
    <row r="111" spans="1:1" ht="52.5" customHeight="1" x14ac:dyDescent="0.25">
      <c r="A111" s="420"/>
    </row>
    <row r="112" spans="1:1" x14ac:dyDescent="0.25">
      <c r="A112" s="420"/>
    </row>
    <row r="113" spans="1:1" x14ac:dyDescent="0.25">
      <c r="A113" s="420"/>
    </row>
    <row r="114" spans="1:1" x14ac:dyDescent="0.25">
      <c r="A114" s="420"/>
    </row>
    <row r="115" spans="1:1" x14ac:dyDescent="0.25">
      <c r="A115" s="420"/>
    </row>
    <row r="116" spans="1:1" x14ac:dyDescent="0.25">
      <c r="A116" s="420"/>
    </row>
    <row r="117" spans="1:1" x14ac:dyDescent="0.25">
      <c r="A117" s="420"/>
    </row>
    <row r="118" spans="1:1" x14ac:dyDescent="0.25">
      <c r="A118" s="420"/>
    </row>
    <row r="119" spans="1:1" x14ac:dyDescent="0.25">
      <c r="A119" s="420"/>
    </row>
    <row r="120" spans="1:1" x14ac:dyDescent="0.25">
      <c r="A120" s="420"/>
    </row>
    <row r="121" spans="1:1" x14ac:dyDescent="0.25">
      <c r="A121" s="420"/>
    </row>
    <row r="122" spans="1:1" x14ac:dyDescent="0.25">
      <c r="A122" s="420"/>
    </row>
    <row r="123" spans="1:1" x14ac:dyDescent="0.25">
      <c r="A123" s="420"/>
    </row>
    <row r="124" spans="1:1" x14ac:dyDescent="0.25">
      <c r="A124" s="420"/>
    </row>
    <row r="125" spans="1:1" x14ac:dyDescent="0.25">
      <c r="A125" s="420"/>
    </row>
    <row r="126" spans="1:1" x14ac:dyDescent="0.25">
      <c r="A126" s="420"/>
    </row>
    <row r="127" spans="1:1" x14ac:dyDescent="0.25">
      <c r="A127" s="420"/>
    </row>
    <row r="128" spans="1:1" x14ac:dyDescent="0.25">
      <c r="A128" s="420"/>
    </row>
    <row r="129" spans="1:21" x14ac:dyDescent="0.25">
      <c r="A129" s="420"/>
    </row>
    <row r="130" spans="1:21" x14ac:dyDescent="0.25">
      <c r="A130" s="420"/>
    </row>
    <row r="131" spans="1:21" x14ac:dyDescent="0.25">
      <c r="A131" s="420"/>
    </row>
    <row r="132" spans="1:21" x14ac:dyDescent="0.25">
      <c r="A132" s="420"/>
    </row>
    <row r="133" spans="1:21" x14ac:dyDescent="0.25">
      <c r="A133" s="420"/>
    </row>
    <row r="134" spans="1:21" x14ac:dyDescent="0.25">
      <c r="A134" s="420"/>
    </row>
    <row r="135" spans="1:21" x14ac:dyDescent="0.25">
      <c r="A135" s="420"/>
    </row>
    <row r="136" spans="1:21" x14ac:dyDescent="0.25">
      <c r="A136" s="420"/>
    </row>
    <row r="137" spans="1:21" x14ac:dyDescent="0.25">
      <c r="A137" s="420"/>
    </row>
    <row r="138" spans="1:21" x14ac:dyDescent="0.25">
      <c r="A138" s="420"/>
      <c r="B138" s="420"/>
      <c r="C138" s="356"/>
      <c r="D138" s="420"/>
      <c r="E138" s="357"/>
      <c r="F138" s="420"/>
      <c r="G138" s="420"/>
      <c r="H138" s="420"/>
      <c r="I138" s="420"/>
      <c r="J138" s="356"/>
      <c r="K138" s="420"/>
      <c r="L138" s="420"/>
      <c r="M138" s="420"/>
    </row>
    <row r="139" spans="1:21" x14ac:dyDescent="0.25">
      <c r="A139" s="420"/>
      <c r="B139" s="420"/>
      <c r="C139" s="356"/>
      <c r="D139" s="420"/>
      <c r="E139" s="357"/>
      <c r="F139" s="420"/>
      <c r="G139" s="420"/>
      <c r="H139" s="420"/>
      <c r="I139" s="420"/>
      <c r="J139" s="356"/>
      <c r="K139" s="420"/>
      <c r="L139" s="420"/>
      <c r="M139" s="420"/>
      <c r="P139" s="420"/>
      <c r="Q139" s="420"/>
      <c r="R139" s="420"/>
      <c r="S139" s="420"/>
      <c r="T139" s="420"/>
      <c r="U139" s="420"/>
    </row>
    <row r="140" spans="1:21" x14ac:dyDescent="0.25">
      <c r="B140" s="420"/>
      <c r="C140" s="356"/>
      <c r="D140" s="420"/>
      <c r="E140" s="357"/>
      <c r="F140" s="420"/>
      <c r="G140" s="420"/>
      <c r="H140" s="420"/>
      <c r="I140" s="420"/>
      <c r="J140" s="356"/>
      <c r="K140" s="420"/>
      <c r="L140" s="420"/>
      <c r="M140" s="420"/>
      <c r="P140" s="420"/>
      <c r="Q140" s="420"/>
      <c r="R140" s="420"/>
      <c r="S140" s="420"/>
      <c r="T140" s="420"/>
      <c r="U140" s="420"/>
    </row>
    <row r="141" spans="1:21" x14ac:dyDescent="0.25">
      <c r="B141" s="420"/>
      <c r="C141" s="356"/>
      <c r="D141" s="420"/>
      <c r="E141" s="357"/>
      <c r="F141" s="420"/>
      <c r="G141" s="420"/>
      <c r="H141" s="420"/>
      <c r="I141" s="420"/>
      <c r="J141" s="356"/>
      <c r="K141" s="420"/>
      <c r="L141" s="420"/>
      <c r="M141" s="420"/>
      <c r="P141" s="420"/>
      <c r="Q141" s="420"/>
      <c r="R141" s="420"/>
      <c r="S141" s="420"/>
      <c r="T141" s="420"/>
      <c r="U141" s="420"/>
    </row>
    <row r="142" spans="1:21" x14ac:dyDescent="0.25">
      <c r="N142" s="420"/>
      <c r="O142" s="420"/>
      <c r="P142" s="420"/>
      <c r="Q142" s="420"/>
      <c r="R142" s="420"/>
      <c r="S142" s="420"/>
      <c r="T142" s="420"/>
      <c r="U142" s="420"/>
    </row>
    <row r="143" spans="1:21" x14ac:dyDescent="0.25">
      <c r="N143" s="420"/>
      <c r="O143" s="420"/>
    </row>
    <row r="144" spans="1:21" x14ac:dyDescent="0.25">
      <c r="N144" s="420"/>
      <c r="O144" s="420"/>
    </row>
    <row r="145" spans="14:15" x14ac:dyDescent="0.25">
      <c r="N145" s="420"/>
      <c r="O145" s="420"/>
    </row>
  </sheetData>
  <sheetProtection algorithmName="SHA-512" hashValue="do3JNwxXCS75ZCBZlTxZNMy5XIR8P+FEc9WOKZQS9KeEHdGTLp8XFThm0IjdazVuFafv84/+irAJPtfr4XPHng==" saltValue="xUdXAtVclTTdmzt1CO0frw==" spinCount="100000" sheet="1" objects="1" scenarios="1"/>
  <mergeCells count="11">
    <mergeCell ref="B54:F54"/>
    <mergeCell ref="F17:H17"/>
    <mergeCell ref="B42:I45"/>
    <mergeCell ref="B48:I51"/>
    <mergeCell ref="B3:L4"/>
    <mergeCell ref="B6:L6"/>
    <mergeCell ref="B8:L8"/>
    <mergeCell ref="J18:L18"/>
    <mergeCell ref="J30:K30"/>
    <mergeCell ref="J17:L17"/>
    <mergeCell ref="B13:D14"/>
  </mergeCells>
  <hyperlinks>
    <hyperlink ref="K43" r:id="rId1" display="Cost Calculator LINK"/>
  </hyperlinks>
  <pageMargins left="0.7" right="0.7" top="0.75" bottom="0.75" header="0.3" footer="0.3"/>
  <pageSetup scale="56"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0"/>
  <sheetViews>
    <sheetView showGridLines="0" zoomScaleNormal="100" zoomScaleSheetLayoutView="100" workbookViewId="0">
      <selection activeCell="E12" sqref="E12"/>
    </sheetView>
  </sheetViews>
  <sheetFormatPr defaultRowHeight="15" x14ac:dyDescent="0.25"/>
  <cols>
    <col min="1" max="1" width="4" customWidth="1"/>
    <col min="2" max="2" width="25" customWidth="1"/>
    <col min="3" max="3" width="9.5703125" bestFit="1" customWidth="1"/>
    <col min="7" max="7" width="25.140625" customWidth="1"/>
    <col min="8" max="8" width="12" customWidth="1"/>
    <col min="9" max="9" width="22.5703125" bestFit="1" customWidth="1"/>
    <col min="11" max="11" width="11.85546875" customWidth="1"/>
  </cols>
  <sheetData>
    <row r="1" spans="1:11" ht="18.75" x14ac:dyDescent="0.25">
      <c r="B1" s="86" t="s">
        <v>321</v>
      </c>
    </row>
    <row r="3" spans="1:11" x14ac:dyDescent="0.25">
      <c r="A3" s="172"/>
      <c r="B3" s="172"/>
      <c r="C3" s="172"/>
      <c r="D3" s="172"/>
      <c r="E3" s="172"/>
      <c r="F3" s="172"/>
      <c r="G3" s="172"/>
      <c r="H3" s="172"/>
      <c r="I3" s="172"/>
      <c r="J3" s="172"/>
      <c r="K3" s="172"/>
    </row>
    <row r="4" spans="1:11" x14ac:dyDescent="0.25">
      <c r="A4" s="172"/>
      <c r="B4" s="229" t="s">
        <v>317</v>
      </c>
      <c r="C4" s="230"/>
      <c r="D4" s="230"/>
      <c r="E4" s="231"/>
      <c r="F4" s="172"/>
      <c r="G4" s="172"/>
      <c r="H4" s="172"/>
      <c r="I4" s="172"/>
      <c r="J4" s="172"/>
      <c r="K4" s="172"/>
    </row>
    <row r="5" spans="1:11" x14ac:dyDescent="0.25">
      <c r="A5" s="172"/>
      <c r="B5" s="172"/>
      <c r="C5" s="172"/>
      <c r="D5" s="172"/>
      <c r="E5" s="172"/>
      <c r="F5" s="172"/>
      <c r="G5" s="172"/>
      <c r="H5" s="172"/>
      <c r="I5" s="172"/>
      <c r="J5" s="172"/>
      <c r="K5" s="172"/>
    </row>
    <row r="6" spans="1:11" ht="15.75" thickBot="1" x14ac:dyDescent="0.3">
      <c r="A6" s="172"/>
      <c r="B6" s="220" t="s">
        <v>286</v>
      </c>
      <c r="C6" s="172"/>
      <c r="D6" s="172"/>
      <c r="E6" s="172"/>
      <c r="F6" s="172"/>
      <c r="G6" s="172" t="s">
        <v>372</v>
      </c>
      <c r="H6" s="172"/>
      <c r="I6" s="172"/>
      <c r="J6" s="172"/>
      <c r="K6" s="172"/>
    </row>
    <row r="7" spans="1:11" x14ac:dyDescent="0.25">
      <c r="A7" s="172"/>
      <c r="B7" s="172" t="s">
        <v>287</v>
      </c>
      <c r="C7" s="221"/>
      <c r="D7" s="172" t="s">
        <v>370</v>
      </c>
      <c r="E7" s="172"/>
      <c r="F7" s="172"/>
      <c r="G7" s="265" t="s">
        <v>314</v>
      </c>
      <c r="H7" s="266" t="s">
        <v>315</v>
      </c>
      <c r="I7" s="172"/>
      <c r="J7" s="172"/>
      <c r="K7" s="172"/>
    </row>
    <row r="8" spans="1:11" x14ac:dyDescent="0.25">
      <c r="A8" s="172"/>
      <c r="B8" s="172" t="s">
        <v>288</v>
      </c>
      <c r="C8" s="221"/>
      <c r="D8" s="172" t="s">
        <v>367</v>
      </c>
      <c r="E8" s="172"/>
      <c r="F8" s="172"/>
      <c r="G8" s="267" t="s">
        <v>222</v>
      </c>
      <c r="H8" s="268">
        <v>0.3</v>
      </c>
      <c r="I8" s="172"/>
      <c r="J8" s="172"/>
      <c r="K8" s="172"/>
    </row>
    <row r="9" spans="1:11" x14ac:dyDescent="0.25">
      <c r="A9" s="172"/>
      <c r="B9" s="172" t="s">
        <v>295</v>
      </c>
      <c r="C9" s="224"/>
      <c r="D9" s="278" t="s">
        <v>371</v>
      </c>
      <c r="E9" s="172"/>
      <c r="F9" s="172"/>
      <c r="G9" s="267" t="s">
        <v>224</v>
      </c>
      <c r="H9" s="268">
        <v>0.3</v>
      </c>
      <c r="I9" s="172"/>
      <c r="J9" s="172"/>
      <c r="K9" s="172"/>
    </row>
    <row r="10" spans="1:11" x14ac:dyDescent="0.25">
      <c r="A10" s="172"/>
      <c r="B10" s="172" t="s">
        <v>289</v>
      </c>
      <c r="C10" s="225">
        <f>(C8*C9)</f>
        <v>0</v>
      </c>
      <c r="D10" s="172" t="s">
        <v>367</v>
      </c>
      <c r="F10" s="172"/>
      <c r="G10" s="267" t="s">
        <v>226</v>
      </c>
      <c r="H10" s="268">
        <v>0.3</v>
      </c>
      <c r="I10" s="172"/>
      <c r="J10" s="172"/>
      <c r="K10" s="172"/>
    </row>
    <row r="11" spans="1:11" x14ac:dyDescent="0.25">
      <c r="A11" s="172"/>
      <c r="B11" s="172" t="s">
        <v>290</v>
      </c>
      <c r="D11" s="172"/>
      <c r="E11" s="172"/>
      <c r="F11" s="172"/>
      <c r="G11" s="269" t="s">
        <v>228</v>
      </c>
      <c r="H11" s="268">
        <v>0.15</v>
      </c>
      <c r="I11" s="172"/>
      <c r="J11" s="172"/>
      <c r="K11" s="172"/>
    </row>
    <row r="12" spans="1:11" x14ac:dyDescent="0.25">
      <c r="A12" s="172"/>
      <c r="B12" s="172"/>
      <c r="C12" s="172"/>
      <c r="D12" s="172"/>
      <c r="E12" s="172"/>
      <c r="F12" s="172"/>
      <c r="G12" s="267" t="s">
        <v>229</v>
      </c>
      <c r="H12" s="268">
        <v>0.15</v>
      </c>
      <c r="I12" s="172"/>
      <c r="J12" s="172"/>
      <c r="K12" s="172"/>
    </row>
    <row r="13" spans="1:11" ht="15.75" thickBot="1" x14ac:dyDescent="0.3">
      <c r="A13" s="172"/>
      <c r="B13" s="285" t="s">
        <v>326</v>
      </c>
      <c r="C13" s="172"/>
      <c r="D13" s="172"/>
      <c r="E13" s="172"/>
      <c r="F13" s="172"/>
      <c r="G13" s="270" t="s">
        <v>230</v>
      </c>
      <c r="H13" s="271" t="s">
        <v>373</v>
      </c>
      <c r="I13" s="172"/>
      <c r="J13" s="172"/>
      <c r="K13" s="172"/>
    </row>
    <row r="14" spans="1:11" x14ac:dyDescent="0.25">
      <c r="A14" s="172"/>
      <c r="B14" s="172"/>
      <c r="C14" s="172"/>
      <c r="D14" s="172"/>
      <c r="E14" s="172"/>
      <c r="F14" s="172"/>
      <c r="G14" s="264" t="s">
        <v>316</v>
      </c>
      <c r="H14" s="172"/>
      <c r="I14" s="172"/>
      <c r="J14" s="172"/>
      <c r="K14" s="172"/>
    </row>
    <row r="15" spans="1:11" x14ac:dyDescent="0.25">
      <c r="A15" s="172"/>
      <c r="B15" s="172"/>
      <c r="C15" s="172"/>
      <c r="D15" s="172"/>
      <c r="E15" s="172"/>
      <c r="F15" s="172"/>
      <c r="G15" s="172"/>
      <c r="H15" s="172"/>
      <c r="I15" s="172"/>
      <c r="J15" s="172"/>
      <c r="K15" s="172"/>
    </row>
    <row r="16" spans="1:11" x14ac:dyDescent="0.25">
      <c r="A16" s="172"/>
      <c r="B16" s="279" t="s">
        <v>369</v>
      </c>
      <c r="C16" s="280"/>
      <c r="D16" s="280"/>
      <c r="E16" s="280"/>
      <c r="F16" s="280"/>
      <c r="G16" s="280"/>
      <c r="H16" s="280"/>
      <c r="I16" s="281"/>
      <c r="J16" s="172"/>
      <c r="K16" s="172"/>
    </row>
    <row r="17" spans="1:11" x14ac:dyDescent="0.25">
      <c r="A17" s="172"/>
      <c r="B17" s="282" t="s">
        <v>318</v>
      </c>
      <c r="C17" s="283"/>
      <c r="D17" s="283"/>
      <c r="E17" s="283"/>
      <c r="F17" s="283"/>
      <c r="G17" s="283"/>
      <c r="H17" s="283"/>
      <c r="I17" s="284"/>
      <c r="J17" s="222"/>
      <c r="K17" s="222"/>
    </row>
    <row r="18" spans="1:11" x14ac:dyDescent="0.25">
      <c r="A18" s="172"/>
      <c r="B18" s="542"/>
      <c r="C18" s="543"/>
      <c r="D18" s="543"/>
      <c r="E18" s="543"/>
      <c r="F18" s="543"/>
      <c r="G18" s="543"/>
      <c r="H18" s="543"/>
      <c r="I18" s="544"/>
      <c r="J18" s="222"/>
      <c r="K18" s="222"/>
    </row>
    <row r="19" spans="1:11" ht="31.5" customHeight="1" x14ac:dyDescent="0.25">
      <c r="A19" s="172"/>
      <c r="B19" s="545"/>
      <c r="C19" s="546"/>
      <c r="D19" s="546"/>
      <c r="E19" s="546"/>
      <c r="F19" s="546"/>
      <c r="G19" s="546"/>
      <c r="H19" s="546"/>
      <c r="I19" s="547"/>
      <c r="J19" s="222"/>
      <c r="K19" s="222"/>
    </row>
    <row r="20" spans="1:11" ht="31.5" customHeight="1" x14ac:dyDescent="0.25">
      <c r="A20" s="172"/>
      <c r="B20" s="545"/>
      <c r="C20" s="546"/>
      <c r="D20" s="546"/>
      <c r="E20" s="546"/>
      <c r="F20" s="546"/>
      <c r="G20" s="546"/>
      <c r="H20" s="546"/>
      <c r="I20" s="547"/>
      <c r="J20" s="222"/>
      <c r="K20" s="222"/>
    </row>
    <row r="21" spans="1:11" ht="36.75" customHeight="1" x14ac:dyDescent="0.25">
      <c r="A21" s="172"/>
      <c r="B21" s="548"/>
      <c r="C21" s="549"/>
      <c r="D21" s="549"/>
      <c r="E21" s="549"/>
      <c r="F21" s="549"/>
      <c r="G21" s="549"/>
      <c r="H21" s="549"/>
      <c r="I21" s="550"/>
      <c r="J21" s="222"/>
      <c r="K21" s="222"/>
    </row>
    <row r="22" spans="1:11" x14ac:dyDescent="0.25">
      <c r="A22" s="172"/>
      <c r="B22" s="172"/>
      <c r="C22" s="172"/>
      <c r="D22" s="172"/>
      <c r="E22" s="172"/>
      <c r="F22" s="172"/>
      <c r="G22" s="172"/>
      <c r="H22" s="172"/>
      <c r="I22" s="172"/>
      <c r="J22" s="172"/>
      <c r="K22" s="172"/>
    </row>
    <row r="23" spans="1:11" x14ac:dyDescent="0.25">
      <c r="A23" s="172"/>
      <c r="B23" s="226" t="s">
        <v>374</v>
      </c>
      <c r="C23" s="172"/>
      <c r="D23" s="172"/>
      <c r="E23" s="172"/>
      <c r="F23" s="172"/>
      <c r="G23" s="172"/>
      <c r="H23" s="172"/>
      <c r="I23" s="172"/>
      <c r="J23" s="172"/>
      <c r="K23" s="172"/>
    </row>
    <row r="24" spans="1:11" x14ac:dyDescent="0.25">
      <c r="A24" s="172"/>
      <c r="B24" s="226" t="s">
        <v>375</v>
      </c>
      <c r="C24" s="172"/>
      <c r="D24" s="172"/>
      <c r="E24" s="172"/>
      <c r="F24" s="172"/>
      <c r="G24" s="172"/>
      <c r="H24" s="172"/>
      <c r="I24" s="172"/>
      <c r="J24" s="172"/>
      <c r="K24" s="172"/>
    </row>
    <row r="25" spans="1:11" x14ac:dyDescent="0.25">
      <c r="A25" s="172"/>
      <c r="B25" s="227" t="s">
        <v>376</v>
      </c>
      <c r="C25" s="172"/>
      <c r="D25" s="172"/>
      <c r="E25" s="172"/>
      <c r="F25" s="172"/>
      <c r="G25" s="172"/>
      <c r="H25" s="172"/>
      <c r="I25" s="172"/>
      <c r="J25" s="172"/>
      <c r="K25" s="172"/>
    </row>
    <row r="26" spans="1:11" x14ac:dyDescent="0.25">
      <c r="A26" s="172"/>
      <c r="B26" s="228" t="s">
        <v>377</v>
      </c>
      <c r="C26" s="172"/>
      <c r="D26" s="172"/>
      <c r="E26" s="172"/>
      <c r="F26" s="172"/>
      <c r="G26" s="172"/>
      <c r="H26" s="172"/>
      <c r="I26" s="172"/>
      <c r="J26" s="172"/>
      <c r="K26" s="172"/>
    </row>
    <row r="27" spans="1:11" x14ac:dyDescent="0.25">
      <c r="A27" s="172"/>
      <c r="B27" s="227" t="s">
        <v>328</v>
      </c>
      <c r="C27" s="172"/>
      <c r="D27" s="172"/>
      <c r="E27" s="172"/>
      <c r="F27" s="172"/>
      <c r="G27" s="172"/>
      <c r="H27" s="172"/>
      <c r="I27" s="172"/>
      <c r="J27" s="172"/>
      <c r="K27" s="172"/>
    </row>
    <row r="28" spans="1:11" x14ac:dyDescent="0.25">
      <c r="A28" s="172"/>
      <c r="B28" s="227"/>
      <c r="C28" s="172"/>
      <c r="D28" s="172"/>
      <c r="E28" s="172"/>
      <c r="F28" s="172"/>
      <c r="G28" s="172"/>
      <c r="H28" s="172"/>
      <c r="I28" s="172"/>
      <c r="J28" s="172"/>
      <c r="K28" s="172"/>
    </row>
    <row r="29" spans="1:11" x14ac:dyDescent="0.25">
      <c r="A29" s="172"/>
      <c r="B29" s="109" t="s">
        <v>329</v>
      </c>
      <c r="C29" s="172"/>
      <c r="D29" s="172"/>
      <c r="E29" s="172"/>
      <c r="F29" s="172"/>
      <c r="G29" s="172"/>
      <c r="H29" s="172"/>
      <c r="I29" s="172"/>
      <c r="J29" s="172"/>
      <c r="K29" s="172"/>
    </row>
    <row r="30" spans="1:11" x14ac:dyDescent="0.25">
      <c r="A30" s="172"/>
      <c r="B30" t="s">
        <v>378</v>
      </c>
      <c r="C30" s="172"/>
      <c r="D30" s="172"/>
      <c r="E30" s="172"/>
      <c r="F30" s="172"/>
      <c r="G30" s="172"/>
      <c r="H30" s="172"/>
      <c r="I30" s="172"/>
      <c r="J30" s="172"/>
      <c r="K30" s="172"/>
    </row>
    <row r="31" spans="1:11" x14ac:dyDescent="0.25">
      <c r="A31" s="172"/>
      <c r="B31" s="227"/>
      <c r="C31" s="172"/>
      <c r="D31" s="172"/>
      <c r="E31" s="172"/>
      <c r="F31" s="172"/>
      <c r="G31" s="172"/>
      <c r="H31" s="172"/>
      <c r="I31" s="172"/>
      <c r="J31" s="172"/>
      <c r="K31" s="172"/>
    </row>
    <row r="32" spans="1:11" x14ac:dyDescent="0.25">
      <c r="B32" s="227"/>
      <c r="C32" s="172"/>
      <c r="D32" s="172"/>
      <c r="E32" s="172"/>
      <c r="F32" s="172"/>
      <c r="G32" s="172"/>
      <c r="H32" s="172"/>
      <c r="I32" s="172"/>
      <c r="J32" s="172"/>
      <c r="K32" s="172"/>
    </row>
    <row r="33" spans="2:11" x14ac:dyDescent="0.25">
      <c r="B33" s="227"/>
      <c r="C33" s="172"/>
      <c r="D33" s="172"/>
      <c r="E33" s="172"/>
      <c r="F33" s="172"/>
      <c r="G33" s="172"/>
      <c r="H33" s="172"/>
      <c r="I33" s="172"/>
      <c r="J33" s="172"/>
      <c r="K33" s="172"/>
    </row>
    <row r="34" spans="2:11" ht="18.75" x14ac:dyDescent="0.25">
      <c r="B34" s="492" t="s">
        <v>162</v>
      </c>
      <c r="C34" s="492"/>
      <c r="D34" s="492"/>
      <c r="E34" s="492"/>
      <c r="F34" s="492"/>
      <c r="G34" s="492"/>
    </row>
    <row r="40" spans="2:11" ht="41.25" customHeight="1" x14ac:dyDescent="0.25"/>
  </sheetData>
  <sheetProtection algorithmName="SHA-512" hashValue="esOqSmkqbuSxMAlqF5xQajKMKn087hAm+a8rQujjGlWzhyA8nXM1LAAv1A+V4Y5nGD7mqNFRbnqm7ZwDLYzUsg==" saltValue="GZ0RyoLKz1+ROsSxkpzv2g==" spinCount="100000" sheet="1" objects="1" scenarios="1"/>
  <mergeCells count="2">
    <mergeCell ref="B18:I21"/>
    <mergeCell ref="B34:G34"/>
  </mergeCells>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Type xmlns="1E1EB553-2B11-4FD1-80C5-77593AC53F28">Enter Choice #1</DocType>
    <_dlc_DocId xmlns="ed83551b-1c74-4eb0-a689-e3b00317a30f">NPVFY6KNS3ZM-751080836-1368</_dlc_DocId>
    <_dlc_DocIdUrl xmlns="ed83551b-1c74-4eb0-a689-e3b00317a30f">
      <Url>https://floridadep.sharepoint.com/owp/_layouts/15/DocIdRedir.aspx?ID=NPVFY6KNS3ZM-751080836-1368</Url>
      <Description>NPVFY6KNS3ZM-751080836-1368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34DED66F72F23448E13A1D27083B764" ma:contentTypeVersion="14" ma:contentTypeDescription="Create a new document." ma:contentTypeScope="" ma:versionID="d616c63a7f474dd3c3287180c3260784">
  <xsd:schema xmlns:xsd="http://www.w3.org/2001/XMLSchema" xmlns:xs="http://www.w3.org/2001/XMLSchema" xmlns:p="http://schemas.microsoft.com/office/2006/metadata/properties" xmlns:ns2="ed83551b-1c74-4eb0-a689-e3b00317a30f" xmlns:ns3="1E1EB553-2B11-4FD1-80C5-77593AC53F28" xmlns:ns4="1e1eb553-2b11-4fd1-80c5-77593ac53f28" targetNamespace="http://schemas.microsoft.com/office/2006/metadata/properties" ma:root="true" ma:fieldsID="2a17ad1ef110ec7af72f7c993d746f3e" ns2:_="" ns3:_="" ns4:_="">
    <xsd:import namespace="ed83551b-1c74-4eb0-a689-e3b00317a30f"/>
    <xsd:import namespace="1E1EB553-2B11-4FD1-80C5-77593AC53F28"/>
    <xsd:import namespace="1e1eb553-2b11-4fd1-80c5-77593ac53f28"/>
    <xsd:element name="properties">
      <xsd:complexType>
        <xsd:sequence>
          <xsd:element name="documentManagement">
            <xsd:complexType>
              <xsd:all>
                <xsd:element ref="ns2:_dlc_DocId" minOccurs="0"/>
                <xsd:element ref="ns2:_dlc_DocIdUrl" minOccurs="0"/>
                <xsd:element ref="ns2:_dlc_DocIdPersistId" minOccurs="0"/>
                <xsd:element ref="ns3:DocType" minOccurs="0"/>
                <xsd:element ref="ns4:MediaServiceMetadata" minOccurs="0"/>
                <xsd:element ref="ns4:MediaServiceFastMetadata" minOccurs="0"/>
                <xsd:element ref="ns2:SharedWithUsers" minOccurs="0"/>
                <xsd:element ref="ns2:SharedWithDetail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3551b-1c74-4eb0-a689-e3b00317a30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1EB553-2B11-4FD1-80C5-77593AC53F28" elementFormDefault="qualified">
    <xsd:import namespace="http://schemas.microsoft.com/office/2006/documentManagement/types"/>
    <xsd:import namespace="http://schemas.microsoft.com/office/infopath/2007/PartnerControls"/>
    <xsd:element name="DocType" ma:index="11" nillable="true" ma:displayName="DocType" ma:default="Enter Choice #1" ma:format="Dropdown" ma:internalName="DocType">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1e1eb553-2b11-4fd1-80c5-77593ac53f2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23117-346A-43E3-AF56-50E1B9515D07}">
  <ds:schemaRefs>
    <ds:schemaRef ds:uri="http://schemas.microsoft.com/sharepoint/v3/contenttype/forms"/>
  </ds:schemaRefs>
</ds:datastoreItem>
</file>

<file path=customXml/itemProps2.xml><?xml version="1.0" encoding="utf-8"?>
<ds:datastoreItem xmlns:ds="http://schemas.openxmlformats.org/officeDocument/2006/customXml" ds:itemID="{3F7E360F-0F66-4A4E-9335-A0F3CB4C9501}">
  <ds:schemaRefs>
    <ds:schemaRef ds:uri="http://schemas.microsoft.com/office/2006/documentManagement/types"/>
    <ds:schemaRef ds:uri="1E1EB553-2B11-4FD1-80C5-77593AC53F28"/>
    <ds:schemaRef ds:uri="http://schemas.openxmlformats.org/package/2006/metadata/core-properties"/>
    <ds:schemaRef ds:uri="http://purl.org/dc/elements/1.1/"/>
    <ds:schemaRef ds:uri="http://schemas.microsoft.com/office/2006/metadata/properties"/>
    <ds:schemaRef ds:uri="ed83551b-1c74-4eb0-a689-e3b00317a30f"/>
    <ds:schemaRef ds:uri="http://purl.org/dc/terms/"/>
    <ds:schemaRef ds:uri="http://schemas.microsoft.com/office/infopath/2007/PartnerControls"/>
    <ds:schemaRef ds:uri="1e1eb553-2b11-4fd1-80c5-77593ac53f28"/>
    <ds:schemaRef ds:uri="http://www.w3.org/XML/1998/namespace"/>
    <ds:schemaRef ds:uri="http://purl.org/dc/dcmitype/"/>
  </ds:schemaRefs>
</ds:datastoreItem>
</file>

<file path=customXml/itemProps3.xml><?xml version="1.0" encoding="utf-8"?>
<ds:datastoreItem xmlns:ds="http://schemas.openxmlformats.org/officeDocument/2006/customXml" ds:itemID="{47CFF1ED-960A-4255-BBEB-AB5B36824318}">
  <ds:schemaRefs>
    <ds:schemaRef ds:uri="http://schemas.microsoft.com/sharepoint/events"/>
  </ds:schemaRefs>
</ds:datastoreItem>
</file>

<file path=customXml/itemProps4.xml><?xml version="1.0" encoding="utf-8"?>
<ds:datastoreItem xmlns:ds="http://schemas.openxmlformats.org/officeDocument/2006/customXml" ds:itemID="{9F76677B-EE13-4B8C-A83C-0435CA6CC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3551b-1c74-4eb0-a689-e3b00317a30f"/>
    <ds:schemaRef ds:uri="1E1EB553-2B11-4FD1-80C5-77593AC53F28"/>
    <ds:schemaRef ds:uri="1e1eb553-2b11-4fd1-80c5-77593ac53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For FDEP &amp; WC Proj Reviewers</vt:lpstr>
      <vt:lpstr>INSTRUCTIONS</vt:lpstr>
      <vt:lpstr>1. Entity Information</vt:lpstr>
      <vt:lpstr>2. Project Description</vt:lpstr>
      <vt:lpstr>3. Project Financing</vt:lpstr>
      <vt:lpstr>4. Project Budget </vt:lpstr>
      <vt:lpstr>Formulas and Lists</vt:lpstr>
      <vt:lpstr>5a. Est. Wat. Save - Indoor</vt:lpstr>
      <vt:lpstr>5b. Est. Wat. Save - Irrigation</vt:lpstr>
      <vt:lpstr>6. Cost-Effective Calculator</vt:lpstr>
      <vt:lpstr>7. Ancillary Information</vt:lpstr>
      <vt:lpstr>Data Definitions</vt:lpstr>
      <vt:lpstr>'7. Ancillary Information'!Print_Area</vt:lpstr>
      <vt:lpstr>INSTRUCTIONS!Print_Area</vt:lpstr>
      <vt:lpstr>'2. Project Description'!Print_Titles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Wanvestraut, Robert</dc:creator>
  <cp:keywords/>
  <dc:description/>
  <cp:lastModifiedBy>Wanvestraut, Robert</cp:lastModifiedBy>
  <cp:revision/>
  <cp:lastPrinted>2020-11-25T16:55:42Z</cp:lastPrinted>
  <dcterms:created xsi:type="dcterms:W3CDTF">2018-02-02T15:40:23Z</dcterms:created>
  <dcterms:modified xsi:type="dcterms:W3CDTF">2021-01-05T21:04:43Z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0x010100034DED66F72F23448E13A1D27083B764</vt:lpwstr>
  </property>
  <property fmtid="{D5CDD505-2E9C-101B-9397-08002B2CF9AE}" pid="3" name="_dlc_DocIdItemGuid">
    <vt:lpwstr>58cf2db0-b340-4106-bb04-c5a5f856de2b</vt:lpwstr>
  </property>
</Properties>
</file>